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showInkAnnotation="0" updateLinks="never" codeName="ThisWorkbook"/>
  <mc:AlternateContent xmlns:mc="http://schemas.openxmlformats.org/markup-compatibility/2006">
    <mc:Choice Requires="x15">
      <x15ac:absPath xmlns:x15ac="http://schemas.microsoft.com/office/spreadsheetml/2010/11/ac" url="/Users/GPlummer/Desktop/"/>
    </mc:Choice>
  </mc:AlternateContent>
  <xr:revisionPtr revIDLastSave="0" documentId="8_{76D00EC5-B2AA-BB42-80D1-6C2A2A33EE66}" xr6:coauthVersionLast="40" xr6:coauthVersionMax="40" xr10:uidLastSave="{00000000-0000-0000-0000-000000000000}"/>
  <bookViews>
    <workbookView xWindow="4860" yWindow="460" windowWidth="14440" windowHeight="10000" xr2:uid="{00000000-000D-0000-FFFF-FFFF00000000}"/>
  </bookViews>
  <sheets>
    <sheet name="Application" sheetId="1" r:id="rId1"/>
    <sheet name="Additional Segments" sheetId="8" r:id="rId2"/>
    <sheet name="Additional Intersections" sheetId="7" r:id="rId3"/>
    <sheet name="Crash Analysis" sheetId="3" r:id="rId4"/>
    <sheet name="pops" sheetId="2" state="hidden" r:id="rId5"/>
  </sheets>
  <definedNames>
    <definedName name="_xlnm._FilterDatabase" localSheetId="4" hidden="1">pops!$A$2:$G$146</definedName>
    <definedName name="_int1">Application!$E$138</definedName>
    <definedName name="_Int10">'Additional Intersections'!$G$43</definedName>
    <definedName name="_Int11">'Additional Intersections'!$E$56</definedName>
    <definedName name="_Int12">'Additional Intersections'!$G$56</definedName>
    <definedName name="_Int13">'Additional Intersections'!$E$69</definedName>
    <definedName name="_Int14">'Additional Intersections'!$G$69</definedName>
    <definedName name="_Int15">'Additional Intersections'!$E$82</definedName>
    <definedName name="_Int16">'Additional Intersections'!$G$82</definedName>
    <definedName name="_Int17">'Additional Intersections'!$E$95</definedName>
    <definedName name="_Int18">'Additional Intersections'!$G$95</definedName>
    <definedName name="_Int19">'Additional Intersections'!$E$108</definedName>
    <definedName name="_int2">Application!$G$138</definedName>
    <definedName name="_Int20">'Additional Intersections'!$G$108</definedName>
    <definedName name="_Int3">'Additional Intersections'!$E$4</definedName>
    <definedName name="_Int4">'Additional Intersections'!$G$4</definedName>
    <definedName name="_Int5">'Additional Intersections'!$E$17</definedName>
    <definedName name="_Int6">'Additional Intersections'!$G$17</definedName>
    <definedName name="_Int7">'Additional Intersections'!$E$30</definedName>
    <definedName name="_Int8">'Additional Intersections'!$G$30</definedName>
    <definedName name="_Int9">'Additional Intersections'!$E$43</definedName>
    <definedName name="_seg1">Application!$E$105</definedName>
    <definedName name="_seg2">Application!$G$105</definedName>
    <definedName name="_Seg3">'Additional Segments'!$E$5</definedName>
    <definedName name="_Seg4">'Additional Segments'!$G$5</definedName>
    <definedName name="access_ctrl">pops!$M$1:$M$4</definedName>
    <definedName name="agencies">pops!$A$3:$A$144</definedName>
    <definedName name="agency">Application!$C$6</definedName>
    <definedName name="agency_table">pops!$A$3:$E$144</definedName>
    <definedName name="answer">pops!$J$1:$J$2</definedName>
    <definedName name="arterial">Application!$C$7</definedName>
    <definedName name="bike_fac">pops!$V$7:$V$10</definedName>
    <definedName name="bike_type">pops!$V$2:$V$5</definedName>
    <definedName name="bridge">pops!$Q$20:$Q$22</definedName>
    <definedName name="Bridges">Application!$C$268</definedName>
    <definedName name="CAgency">'Crash Analysis'!$G$1</definedName>
    <definedName name="CArterial">'Crash Analysis'!$G$2</definedName>
    <definedName name="cbd">pops!$Z$9:$Z$13</definedName>
    <definedName name="cengr">Application!$F$39</definedName>
    <definedName name="class">pops!$K$1:$K$6</definedName>
    <definedName name="cn_only">Application!$F$19</definedName>
    <definedName name="comp_plan">pops!$N$59:$N$63</definedName>
    <definedName name="const_permits">pops!$K$49:$K$51</definedName>
    <definedName name="contract">Application!$F$41</definedName>
    <definedName name="cother">Application!$F$40</definedName>
    <definedName name="countermeasures">pops!$L$29:$L$34</definedName>
    <definedName name="countint">pops!$AB$28</definedName>
    <definedName name="countsegs">pops!$AB$27</definedName>
    <definedName name="CRA">pops!$K$59:$K$61</definedName>
    <definedName name="crashprintmax">'Crash Analysis'!#REF!</definedName>
    <definedName name="culvert">pops!$Q$24:$Q$26</definedName>
    <definedName name="dengr">Application!$F$37</definedName>
    <definedName name="dependence">pops!$N$31:$N$34</definedName>
    <definedName name="dev_agreement">pops!$N$44:$N$48</definedName>
    <definedName name="eng_ratio">pops!$H$4</definedName>
    <definedName name="eng_ratio_text">pops!$H$5</definedName>
    <definedName name="fc_type">pops!$K$9:$K$11</definedName>
    <definedName name="FClass">Application!$C$10</definedName>
    <definedName name="fdist">Application!$F$32</definedName>
    <definedName name="fish">pops!$L$21:$L$23</definedName>
    <definedName name="freight">pops!$Z$2:$Z$6</definedName>
    <definedName name="fund_type">pops!$S$1:$S$2</definedName>
    <definedName name="GD">Application!$F$20</definedName>
    <definedName name="GD_true">Application!$J$247</definedName>
    <definedName name="GD_type">pops!$O$36:$O$47</definedName>
    <definedName name="gradeseparation">pops!$Q$12:$Q$14</definedName>
    <definedName name="gradeseparatoin">pops!$Q$12:$Q$14</definedName>
    <definedName name="hazards">pops!$U$1:$U$12</definedName>
    <definedName name="Improvements">pops!$Q$2:$Q$5</definedName>
    <definedName name="infrustructure">pops!$N$38:$N$41</definedName>
    <definedName name="int_only">Application!$F$18</definedName>
    <definedName name="int10name">pops!$AB$15</definedName>
    <definedName name="int11name">pops!$AB$16</definedName>
    <definedName name="int12name">pops!$AB$17</definedName>
    <definedName name="int13name">pops!$AB$18</definedName>
    <definedName name="int14name">pops!$AB$19</definedName>
    <definedName name="int15name">pops!$AB$20</definedName>
    <definedName name="int16name">pops!$AB$21</definedName>
    <definedName name="int17name">pops!$AB$22</definedName>
    <definedName name="int18name">pops!$AB$23</definedName>
    <definedName name="int19name">pops!$AB$24</definedName>
    <definedName name="int1name">pops!$AB$6</definedName>
    <definedName name="int20name">pops!$AB$25</definedName>
    <definedName name="int2name">pops!$AB$7</definedName>
    <definedName name="int3name">pops!$AB$8</definedName>
    <definedName name="int4name">pops!$AB$9</definedName>
    <definedName name="int5name">pops!$AB$10</definedName>
    <definedName name="int6name">pops!$AB$11</definedName>
    <definedName name="int7name">pops!$AB$12</definedName>
    <definedName name="int8name">pops!$AB$13</definedName>
    <definedName name="int9name">pops!$AB$14</definedName>
    <definedName name="intent">Application!$B$93</definedName>
    <definedName name="interconnect">pops!$R$1:$R$4</definedName>
    <definedName name="intersectiontype">pops!$K$25:$K$27</definedName>
    <definedName name="lanes">pops!$P$1:$P$7</definedName>
    <definedName name="limits">Application!$C$8</definedName>
    <definedName name="location">pops!$N$19:$N$22</definedName>
    <definedName name="locations">pops!$AC$1:$AC$25</definedName>
    <definedName name="LOS">pops!$N$1:$N$6</definedName>
    <definedName name="matchratio">Application!$H$46</definedName>
    <definedName name="maxratio">Application!$H$32</definedName>
    <definedName name="maxtib">pops!$P$6</definedName>
    <definedName name="nelig_engr">Application!$H$43</definedName>
    <definedName name="nelig_other">Application!$H$44</definedName>
    <definedName name="nonconcurrent">pops!$U$2:$U$4</definedName>
    <definedName name="nonmotorized_access">pops!$K$45:$K$47</definedName>
    <definedName name="numbersegs">pops!$AB$27</definedName>
    <definedName name="parking">pops!$N$13:$N$15</definedName>
    <definedName name="pdo">#REF!</definedName>
    <definedName name="permits">pops!$N$50:$N$53</definedName>
    <definedName name="placement">pops!$O$1:$O$4</definedName>
    <definedName name="pops">pops!$A$3:$G$146</definedName>
    <definedName name="_xlnm.Print_Area" localSheetId="2">'Additional Intersections'!$B$2:$H$119</definedName>
    <definedName name="_xlnm.Print_Area" localSheetId="1">'Additional Segments'!$B$3:$H$33</definedName>
    <definedName name="_xlnm.Print_Area" localSheetId="0">Application!$B$1:$I$272</definedName>
    <definedName name="_xlnm.Print_Area" localSheetId="3">'Crash Analysis'!$B$1:$I$6</definedName>
    <definedName name="_xlnm.Print_Titles" localSheetId="3">'Crash Analysis'!$6:$6</definedName>
    <definedName name="printareaoffset">OFFSET('Crash Analysis'!$B$1:$E$1,0,0,COUNTIF('Crash Analysis'!$H$7:$H$494,"&gt;-1")+5,8)</definedName>
    <definedName name="prog_type">pops!$K$13:$K$15</definedName>
    <definedName name="proj_type">Application!$F$17</definedName>
    <definedName name="proximity">pops!$N$25:$N$29</definedName>
    <definedName name="public_money">pops!$N$65:$N$70</definedName>
    <definedName name="question1">Application!$B$329</definedName>
    <definedName name="question2">Application!$B$331</definedName>
    <definedName name="question3">Application!$B$333</definedName>
    <definedName name="question4">Application!$B$338</definedName>
    <definedName name="relocate">pops!$W$1:$W$4</definedName>
    <definedName name="ROW">pops!$K$53:$K$57</definedName>
    <definedName name="seg1name">pops!$AB$2</definedName>
    <definedName name="seg2name">pops!$AB$3</definedName>
    <definedName name="seg3name">pops!$AB$4</definedName>
    <definedName name="seg4name">pops!$AB$5</definedName>
    <definedName name="sensitive">pops!$K$68:$K$71</definedName>
    <definedName name="sidewalk_cond">pops!$O$7:$O$10</definedName>
    <definedName name="StartAcc">'Crash Analysis'!#REF!</definedName>
    <definedName name="stopcontrol">pops!$K$18:$K$23</definedName>
    <definedName name="sufficiency">Application!$C$269</definedName>
    <definedName name="surface">pops!$M$8:$M$10</definedName>
    <definedName name="surface_type">pops!$T$1:$T$7</definedName>
    <definedName name="telig">Application!$H$45</definedName>
    <definedName name="terrain">pops!$M$1:$M$4</definedName>
    <definedName name="TIB_funds_table">Application!$G$42</definedName>
    <definedName name="TIBATType">pops!$Y$2:$Y$6</definedName>
    <definedName name="tloc">Application!$H$42</definedName>
    <definedName name="total">Application!$F$42</definedName>
    <definedName name="transit_access">pops!$K$37:$K$42</definedName>
    <definedName name="ttib">Application!$F$16</definedName>
    <definedName name="utilities">pops!$K$64:$K$66</definedName>
    <definedName name="volume_type">pops!$K$34:$K$35</definedName>
    <definedName name="Where">pops!$X$2:$X$3</definedName>
    <definedName name="Whole_App">Application!$B$2:$H$311</definedName>
    <definedName name="zoning">pops!$N$55:$N$57</definedName>
  </definedNames>
  <calcPr calcId="191029"/>
</workbook>
</file>

<file path=xl/calcChain.xml><?xml version="1.0" encoding="utf-8"?>
<calcChain xmlns="http://schemas.openxmlformats.org/spreadsheetml/2006/main">
  <c r="I44" i="1" l="1"/>
  <c r="B102" i="1"/>
  <c r="B136" i="1"/>
  <c r="B246" i="1" l="1"/>
  <c r="J247" i="1"/>
  <c r="B243" i="1" s="1"/>
  <c r="J407" i="3" l="1"/>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373" i="3"/>
  <c r="J374" i="3"/>
  <c r="J375" i="3"/>
  <c r="J376" i="3"/>
  <c r="J377" i="3"/>
  <c r="J378" i="3"/>
  <c r="J379" i="3"/>
  <c r="J380"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32" i="3"/>
  <c r="J33" i="3"/>
  <c r="J34" i="3"/>
  <c r="J35" i="3"/>
  <c r="J36" i="3"/>
  <c r="J37" i="3"/>
  <c r="J38" i="3"/>
  <c r="J39" i="3"/>
  <c r="J40" i="3"/>
  <c r="J41" i="3"/>
  <c r="J42" i="3"/>
  <c r="J43" i="3"/>
  <c r="J19" i="3"/>
  <c r="J20" i="3"/>
  <c r="J21" i="3"/>
  <c r="J22" i="3"/>
  <c r="J23" i="3"/>
  <c r="J24" i="3"/>
  <c r="J25" i="3"/>
  <c r="J26" i="3"/>
  <c r="J27" i="3"/>
  <c r="J28" i="3"/>
  <c r="J29" i="3"/>
  <c r="J30" i="3"/>
  <c r="J31" i="3"/>
  <c r="J13" i="3"/>
  <c r="J14" i="3"/>
  <c r="J15" i="3"/>
  <c r="J16" i="3"/>
  <c r="J17" i="3"/>
  <c r="J18" i="3"/>
  <c r="J8" i="3"/>
  <c r="J9" i="3"/>
  <c r="J10" i="3"/>
  <c r="J11" i="3"/>
  <c r="J12" i="3"/>
  <c r="J7" i="3"/>
  <c r="G5" i="3"/>
  <c r="F5" i="3"/>
  <c r="E5" i="3"/>
  <c r="H29" i="1"/>
  <c r="H28" i="1"/>
  <c r="H27" i="1"/>
  <c r="H26" i="1"/>
  <c r="H25" i="1"/>
  <c r="H24" i="1"/>
  <c r="I6" i="1"/>
  <c r="I113" i="1" l="1"/>
  <c r="B324" i="1"/>
  <c r="I59" i="1"/>
  <c r="I30" i="8"/>
  <c r="I13" i="8"/>
  <c r="B71" i="1"/>
  <c r="B355" i="1"/>
  <c r="B95" i="1"/>
  <c r="I26" i="1"/>
  <c r="E26" i="8"/>
  <c r="G26" i="8"/>
  <c r="I138" i="1"/>
  <c r="B35" i="1"/>
  <c r="B70" i="1"/>
  <c r="B4" i="1"/>
  <c r="B232" i="1"/>
  <c r="B48" i="1"/>
  <c r="I34" i="1"/>
  <c r="D47" i="1"/>
  <c r="G127" i="1"/>
  <c r="E127" i="1"/>
  <c r="B223" i="1"/>
  <c r="D42" i="1"/>
  <c r="F42" i="1"/>
  <c r="G39" i="1" s="1"/>
  <c r="H38" i="1"/>
  <c r="B5" i="1"/>
  <c r="H32" i="1"/>
  <c r="B33" i="1"/>
  <c r="B51" i="1"/>
  <c r="H57" i="1"/>
  <c r="I131" i="1"/>
  <c r="I144" i="1"/>
  <c r="I272" i="1"/>
  <c r="I268" i="1"/>
  <c r="B200" i="1"/>
  <c r="E240" i="1"/>
  <c r="C260" i="1"/>
  <c r="C342" i="1"/>
  <c r="C343" i="1"/>
  <c r="C344" i="1"/>
  <c r="B346" i="1"/>
  <c r="B348" i="1"/>
  <c r="B350" i="1"/>
  <c r="B353" i="1"/>
  <c r="C353" i="1"/>
  <c r="D353" i="1"/>
  <c r="E353" i="1"/>
  <c r="I10" i="7"/>
  <c r="I23" i="7"/>
  <c r="I36" i="7"/>
  <c r="I49" i="7"/>
  <c r="I62" i="7"/>
  <c r="I75" i="7"/>
  <c r="I88" i="7"/>
  <c r="I101" i="7"/>
  <c r="I114" i="7"/>
  <c r="B3" i="8"/>
  <c r="G1" i="3"/>
  <c r="G2" i="3"/>
  <c r="J494" i="3"/>
  <c r="J500" i="3"/>
  <c r="J501" i="3"/>
  <c r="J502" i="3"/>
  <c r="J503" i="3"/>
  <c r="J504" i="3"/>
  <c r="J505" i="3"/>
  <c r="J506" i="3"/>
  <c r="AB2" i="2"/>
  <c r="AB3" i="2"/>
  <c r="H4" i="2"/>
  <c r="B43" i="1" s="1"/>
  <c r="AB4" i="2"/>
  <c r="AB5" i="2"/>
  <c r="AB6" i="2"/>
  <c r="AB7" i="2"/>
  <c r="AB8" i="2"/>
  <c r="AB9" i="2"/>
  <c r="AB10" i="2"/>
  <c r="AB11" i="2"/>
  <c r="AB12" i="2"/>
  <c r="AB13" i="2"/>
  <c r="AB14" i="2"/>
  <c r="AB15" i="2"/>
  <c r="AB16" i="2"/>
  <c r="AB17" i="2"/>
  <c r="AB18" i="2"/>
  <c r="AB19" i="2"/>
  <c r="AB20" i="2"/>
  <c r="AB21" i="2"/>
  <c r="AB22" i="2"/>
  <c r="AB23" i="2"/>
  <c r="AB24" i="2"/>
  <c r="AB25" i="2"/>
  <c r="M39" i="2"/>
  <c r="M40" i="2"/>
  <c r="M41" i="2"/>
  <c r="M42" i="2"/>
  <c r="M43" i="2"/>
  <c r="M44" i="2"/>
  <c r="M45" i="2"/>
  <c r="M46" i="2"/>
  <c r="M47" i="2"/>
  <c r="M48" i="2"/>
  <c r="M49" i="2"/>
  <c r="M50" i="2"/>
  <c r="M51" i="2"/>
  <c r="M52" i="2"/>
  <c r="M53" i="2"/>
  <c r="M54" i="2"/>
  <c r="M55" i="2"/>
  <c r="M56" i="2"/>
  <c r="M57" i="2"/>
  <c r="M58" i="2"/>
  <c r="M59" i="2"/>
  <c r="M60" i="2"/>
  <c r="M61" i="2"/>
  <c r="M62" i="2"/>
  <c r="H39" i="1"/>
  <c r="H41" i="1"/>
  <c r="H37" i="1"/>
  <c r="H40" i="1"/>
  <c r="G37" i="1"/>
  <c r="AC23" i="2" a="1"/>
  <c r="AC23" i="2" s="1"/>
  <c r="G40" i="1"/>
  <c r="I40" i="1" s="1"/>
  <c r="AB27" i="2"/>
  <c r="AC4" i="2" l="1" a="1"/>
  <c r="AC4" i="2" s="1"/>
  <c r="AC5" i="2" a="1"/>
  <c r="AC5" i="2" s="1"/>
  <c r="AB28" i="2"/>
  <c r="H43" i="1"/>
  <c r="H42" i="1"/>
  <c r="B58" i="1" s="1"/>
  <c r="G41" i="1"/>
  <c r="G42" i="1" s="1"/>
  <c r="I15" i="1" s="1"/>
  <c r="H48" i="1"/>
  <c r="G38" i="1"/>
  <c r="H45" i="1"/>
  <c r="H46" i="1" s="1"/>
  <c r="I45" i="1" s="1"/>
  <c r="AC20" i="2" a="1"/>
  <c r="AC20" i="2" s="1"/>
  <c r="AC12" i="2" a="1"/>
  <c r="AC12" i="2" s="1"/>
  <c r="AC9" i="2" a="1"/>
  <c r="AC9" i="2" s="1"/>
  <c r="AC19" i="2" a="1"/>
  <c r="AC19" i="2" s="1"/>
  <c r="AC10" i="2" a="1"/>
  <c r="AC10" i="2" s="1"/>
  <c r="AC3" i="2" a="1"/>
  <c r="AC3" i="2" s="1"/>
  <c r="AC22" i="2" a="1"/>
  <c r="AC22" i="2" s="1"/>
  <c r="AC17" i="2" a="1"/>
  <c r="AC17" i="2" s="1"/>
  <c r="AC6" i="2" a="1"/>
  <c r="AC6" i="2" s="1"/>
  <c r="AC14" i="2" a="1"/>
  <c r="AC14" i="2" s="1"/>
  <c r="AC24" i="2" a="1"/>
  <c r="AC24" i="2" s="1"/>
  <c r="AC15" i="2" a="1"/>
  <c r="AC15" i="2" s="1"/>
  <c r="AC18" i="2" a="1"/>
  <c r="AC18" i="2" s="1"/>
  <c r="AC25" i="2" a="1"/>
  <c r="AC25" i="2" s="1"/>
  <c r="AC21" i="2" a="1"/>
  <c r="AC21" i="2" s="1"/>
  <c r="AC13" i="2" a="1"/>
  <c r="AC13" i="2" s="1"/>
  <c r="D5" i="3"/>
  <c r="AC8" i="2" a="1"/>
  <c r="AC8" i="2" s="1"/>
  <c r="AC7" i="2" a="1"/>
  <c r="AC7" i="2" s="1"/>
  <c r="AC16" i="2" a="1"/>
  <c r="AC16" i="2" s="1"/>
  <c r="AC2" i="2" a="1"/>
  <c r="AC2" i="2" s="1"/>
  <c r="AC11" i="2" a="1"/>
  <c r="AC11" i="2" s="1"/>
  <c r="I42" i="1" l="1"/>
</calcChain>
</file>

<file path=xl/sharedStrings.xml><?xml version="1.0" encoding="utf-8"?>
<sst xmlns="http://schemas.openxmlformats.org/spreadsheetml/2006/main" count="1353" uniqueCount="696">
  <si>
    <t>RIDGEFIELD</t>
  </si>
  <si>
    <t>WAPATO</t>
  </si>
  <si>
    <r>
      <t>1</t>
    </r>
    <r>
      <rPr>
        <sz val="10"/>
        <rFont val="Tahoma"/>
        <family val="2"/>
      </rPr>
      <t xml:space="preserve"> Sidewalk with curb or physical separation on both sides is required by TIB policy 
  Minimum width is </t>
    </r>
    <r>
      <rPr>
        <b/>
        <sz val="10"/>
        <rFont val="Tahoma"/>
        <family val="2"/>
      </rPr>
      <t>five feet</t>
    </r>
    <r>
      <rPr>
        <sz val="10"/>
        <rFont val="Tahoma"/>
        <family val="2"/>
      </rPr>
      <t xml:space="preserve"> with </t>
    </r>
    <r>
      <rPr>
        <b/>
        <sz val="10"/>
        <rFont val="Tahoma"/>
        <family val="2"/>
      </rPr>
      <t>no</t>
    </r>
    <r>
      <rPr>
        <sz val="10"/>
        <rFont val="Tahoma"/>
        <family val="2"/>
      </rPr>
      <t xml:space="preserve"> obstructions
  </t>
    </r>
    <r>
      <rPr>
        <i/>
        <sz val="10"/>
        <rFont val="Tahoma"/>
        <family val="2"/>
      </rPr>
      <t xml:space="preserve">Please attach justification if the sidewalk does </t>
    </r>
    <r>
      <rPr>
        <b/>
        <i/>
        <sz val="10"/>
        <rFont val="Tahoma"/>
        <family val="2"/>
      </rPr>
      <t>not</t>
    </r>
    <r>
      <rPr>
        <i/>
        <sz val="10"/>
        <rFont val="Tahoma"/>
        <family val="2"/>
      </rPr>
      <t xml:space="preserve"> meet these standards</t>
    </r>
  </si>
  <si>
    <t>Retail</t>
  </si>
  <si>
    <t>Agriculture</t>
  </si>
  <si>
    <t>Education</t>
  </si>
  <si>
    <t>Services</t>
  </si>
  <si>
    <t>Government</t>
  </si>
  <si>
    <t>Development Type</t>
  </si>
  <si>
    <t>Water at development</t>
  </si>
  <si>
    <t>Sewer at development</t>
  </si>
  <si>
    <t>Power at development</t>
  </si>
  <si>
    <t>for Urban Arterial Program (UAP)</t>
  </si>
  <si>
    <t>Commitment
Letter or Status</t>
  </si>
  <si>
    <t>Is there intersection lighting present?</t>
  </si>
  <si>
    <t>Is there protected left turn phasing?</t>
  </si>
  <si>
    <r>
      <t>}</t>
    </r>
    <r>
      <rPr>
        <sz val="9"/>
        <rFont val="Tahoma"/>
        <family val="2"/>
      </rPr>
      <t xml:space="preserve"> Project is last stage of corridor between logical limits
</t>
    </r>
    <r>
      <rPr>
        <sz val="9"/>
        <rFont val="Wingdings 3"/>
        <family val="1"/>
      </rPr>
      <t>}</t>
    </r>
    <r>
      <rPr>
        <sz val="9"/>
        <rFont val="Tahoma"/>
        <family val="2"/>
      </rPr>
      <t xml:space="preserve"> Corridor is a minimum of 2 miles in length
</t>
    </r>
    <r>
      <rPr>
        <sz val="9"/>
        <rFont val="Wingdings 3"/>
        <family val="1"/>
      </rPr>
      <t>}</t>
    </r>
    <r>
      <rPr>
        <sz val="9"/>
        <rFont val="Tahoma"/>
        <family val="2"/>
      </rPr>
      <t xml:space="preserve"> The entire corridor meets urban standards</t>
    </r>
  </si>
  <si>
    <t>Transit Center</t>
  </si>
  <si>
    <t>Project connects to Traffic Management Center (TMC)</t>
  </si>
  <si>
    <t>Please provide the following information regarding the ECONOMIC DEVELOPMENT SITE this project supports</t>
  </si>
  <si>
    <t>Total development site acreage</t>
  </si>
  <si>
    <t>Warehouse</t>
  </si>
  <si>
    <t>Distribution</t>
  </si>
  <si>
    <t>Industrial</t>
  </si>
  <si>
    <t>OTHER</t>
  </si>
  <si>
    <t>Project is remote to development</t>
  </si>
  <si>
    <t xml:space="preserve">Choose the description that best describes the status of the infrastructure tied to the economic development site?  </t>
  </si>
  <si>
    <r>
      <t xml:space="preserve">Choose the description that best describes where the economic </t>
    </r>
    <r>
      <rPr>
        <b/>
        <sz val="9"/>
        <rFont val="Tahoma"/>
        <family val="2"/>
      </rPr>
      <t>development site is located</t>
    </r>
    <r>
      <rPr>
        <sz val="9"/>
        <rFont val="Tahoma"/>
        <family val="2"/>
      </rPr>
      <t>.</t>
    </r>
  </si>
  <si>
    <r>
      <t xml:space="preserve">Choose the description that best describes the </t>
    </r>
    <r>
      <rPr>
        <b/>
        <sz val="9"/>
        <rFont val="Tahoma"/>
        <family val="2"/>
      </rPr>
      <t>proximity</t>
    </r>
    <r>
      <rPr>
        <sz val="9"/>
        <rFont val="Tahoma"/>
        <family val="2"/>
      </rPr>
      <t xml:space="preserve"> of the project to the economic development site.</t>
    </r>
  </si>
  <si>
    <t>DEFICIENCY 7</t>
  </si>
  <si>
    <t>Roadway</t>
  </si>
  <si>
    <t>Railroad</t>
  </si>
  <si>
    <t>Pedestrian Walkway</t>
  </si>
  <si>
    <t>Intersection meets ADA standards</t>
  </si>
  <si>
    <t>Road will be closed during construction</t>
  </si>
  <si>
    <t>Are federal permits required for this project?</t>
  </si>
  <si>
    <t>Significant difference in cross section or ADT constitute a new segment. Additional segments can be added on the "Additional Segments" tab.  If the project is an intersection only, skip this section</t>
  </si>
  <si>
    <t>Intersection control</t>
  </si>
  <si>
    <t>Yes, Failed</t>
  </si>
  <si>
    <t>Yes, Poor Condition</t>
  </si>
  <si>
    <t>Yes, Structurally Deficient</t>
  </si>
  <si>
    <t>Yes, Functionally Obsolete</t>
  </si>
  <si>
    <t>Describe where in the process the project is for each component at the time of application</t>
  </si>
  <si>
    <t>%</t>
  </si>
  <si>
    <t>Some acquired</t>
  </si>
  <si>
    <t>None needed</t>
  </si>
  <si>
    <t>ROW plan complete</t>
  </si>
  <si>
    <t>All acquired</t>
  </si>
  <si>
    <t>No utility work needed</t>
  </si>
  <si>
    <t>Utility work needed but unfunded</t>
  </si>
  <si>
    <t>Utility work needed and fully funded</t>
  </si>
  <si>
    <t>Mitigation plan in process</t>
  </si>
  <si>
    <t>No sensitive areas</t>
  </si>
  <si>
    <t>Mitigation plan approved</t>
  </si>
  <si>
    <t>Sensitive areas not addressed</t>
  </si>
  <si>
    <t>Extends existing improvements</t>
  </si>
  <si>
    <t>Access to designated paved path</t>
  </si>
  <si>
    <t>Access to designated unpaved path</t>
  </si>
  <si>
    <t>Office</t>
  </si>
  <si>
    <t xml:space="preserve">Neighborhood commercial </t>
  </si>
  <si>
    <t>Segment Termini</t>
  </si>
  <si>
    <t>CONNELL</t>
  </si>
  <si>
    <t>Project adds signal interconnect</t>
  </si>
  <si>
    <t>SIGHT DISTANCE</t>
  </si>
  <si>
    <t>CHANNELIZATION</t>
  </si>
  <si>
    <t>Is this project an intersection only?</t>
  </si>
  <si>
    <t>Is this project construction ready?</t>
  </si>
  <si>
    <t>Project Type</t>
  </si>
  <si>
    <t>Enter completed or target dates</t>
  </si>
  <si>
    <t>``</t>
  </si>
  <si>
    <t>Number of peak hour buses</t>
  </si>
  <si>
    <r>
      <t xml:space="preserve">Fill out this section </t>
    </r>
    <r>
      <rPr>
        <b/>
        <sz val="9"/>
        <rFont val="Arial"/>
        <family val="2"/>
      </rPr>
      <t xml:space="preserve">before continuing the rest of the application.  </t>
    </r>
  </si>
  <si>
    <t>Existing improvements must meet urban standards</t>
  </si>
  <si>
    <r>
      <t xml:space="preserve">Project does </t>
    </r>
    <r>
      <rPr>
        <b/>
        <sz val="10"/>
        <rFont val="Arial"/>
        <family val="2"/>
      </rPr>
      <t>not</t>
    </r>
    <r>
      <rPr>
        <sz val="10"/>
        <rFont val="Arial"/>
        <family val="2"/>
      </rPr>
      <t xml:space="preserve"> complete or extend any existing improvements</t>
    </r>
  </si>
  <si>
    <t>MODAL ACCESS</t>
  </si>
  <si>
    <t>Major Park and Ride (50+ Stalls)</t>
  </si>
  <si>
    <t>Minor Park and Ride (less than 50 stalls)</t>
  </si>
  <si>
    <t>Multiple bus stops within project limits</t>
  </si>
  <si>
    <t>One bus stop within project limits</t>
  </si>
  <si>
    <t>No transit access</t>
  </si>
  <si>
    <t>CONGESTION</t>
  </si>
  <si>
    <t>CONSTRUCTION READINESS</t>
  </si>
  <si>
    <t xml:space="preserve">Permits </t>
  </si>
  <si>
    <t>Cultural resources</t>
  </si>
  <si>
    <t>Utilities</t>
  </si>
  <si>
    <t>Sensitive areas</t>
  </si>
  <si>
    <t>All obtained</t>
  </si>
  <si>
    <t>Submitted</t>
  </si>
  <si>
    <t>Not started</t>
  </si>
  <si>
    <t>Not Started</t>
  </si>
  <si>
    <t>ACCELERATED CONSTRUCTION METHODS</t>
  </si>
  <si>
    <t>Does the project fix any of the following issues?</t>
  </si>
  <si>
    <t>TURNING RADIUS</t>
  </si>
  <si>
    <t>Segment meets ADA standards</t>
  </si>
  <si>
    <t>DEFICIENCY 6</t>
  </si>
  <si>
    <r>
      <t xml:space="preserve">Shoulder or Parking Width
</t>
    </r>
    <r>
      <rPr>
        <sz val="8"/>
        <rFont val="Tahoma"/>
        <family val="2"/>
      </rPr>
      <t>Enter average width (feet) per side</t>
    </r>
  </si>
  <si>
    <t>Int1</t>
  </si>
  <si>
    <t>Int2</t>
  </si>
  <si>
    <t>Seg1</t>
  </si>
  <si>
    <t>Seg2</t>
  </si>
  <si>
    <t>Seg3</t>
  </si>
  <si>
    <t>Seg4</t>
  </si>
  <si>
    <t>Int3</t>
  </si>
  <si>
    <t>Int4</t>
  </si>
  <si>
    <t>Int5</t>
  </si>
  <si>
    <t>Int6</t>
  </si>
  <si>
    <t>Int7</t>
  </si>
  <si>
    <t>Int8</t>
  </si>
  <si>
    <t>Int9</t>
  </si>
  <si>
    <t>Int10</t>
  </si>
  <si>
    <t>Int11</t>
  </si>
  <si>
    <t>Int12</t>
  </si>
  <si>
    <t>Int13</t>
  </si>
  <si>
    <t>Int14</t>
  </si>
  <si>
    <t>Int15</t>
  </si>
  <si>
    <t>Int16</t>
  </si>
  <si>
    <t>Int17</t>
  </si>
  <si>
    <t>Int18</t>
  </si>
  <si>
    <t>SEGMENT THREE</t>
  </si>
  <si>
    <t>SEGMENT FOUR</t>
  </si>
  <si>
    <t>SEGMENT THREE (cont'd)</t>
  </si>
  <si>
    <t>SEGMENT FOUR (cont'd)</t>
  </si>
  <si>
    <t>INTERSECTION 15</t>
  </si>
  <si>
    <t>INTERSECTION 16</t>
  </si>
  <si>
    <t>INTERSECTION 17</t>
  </si>
  <si>
    <t>INTERSECTION 18</t>
  </si>
  <si>
    <t>&lt;2</t>
  </si>
  <si>
    <t>&gt;1</t>
  </si>
  <si>
    <t>INTERSECTION 3</t>
  </si>
  <si>
    <t>INTERSECTION 4</t>
  </si>
  <si>
    <t>INTERSECTION 5</t>
  </si>
  <si>
    <t>INTERSECTION 6</t>
  </si>
  <si>
    <t>INTERSECTION 7</t>
  </si>
  <si>
    <t>INTERSECTION 8</t>
  </si>
  <si>
    <t>INTERSECTION 9</t>
  </si>
  <si>
    <t>INTERSECTION 10</t>
  </si>
  <si>
    <t>INTERSECTION 11</t>
  </si>
  <si>
    <t>INTERSECTION 12</t>
  </si>
  <si>
    <t>INTERSECTION 13</t>
  </si>
  <si>
    <t>INTERSECTION 14</t>
  </si>
  <si>
    <t>INTERSECTION 19</t>
  </si>
  <si>
    <t>INTERSECTION 20</t>
  </si>
  <si>
    <t>Int20</t>
  </si>
  <si>
    <t>Int19</t>
  </si>
  <si>
    <t xml:space="preserve">Adopted Bicycle Plan if project includes bicycle facilities </t>
  </si>
  <si>
    <t>Yes</t>
  </si>
  <si>
    <t>No</t>
  </si>
  <si>
    <t>Culverts</t>
  </si>
  <si>
    <t>Average Daily Traffic Volume</t>
  </si>
  <si>
    <r>
      <t xml:space="preserve">Number of General Purpose Lanes
</t>
    </r>
    <r>
      <rPr>
        <sz val="8"/>
        <rFont val="Tahoma"/>
        <family val="2"/>
      </rPr>
      <t xml:space="preserve">Do </t>
    </r>
    <r>
      <rPr>
        <b/>
        <sz val="8"/>
        <rFont val="Tahoma"/>
        <family val="2"/>
      </rPr>
      <t>not</t>
    </r>
    <r>
      <rPr>
        <sz val="8"/>
        <rFont val="Tahoma"/>
        <family val="2"/>
      </rPr>
      <t xml:space="preserve"> include Transit/HOV or Continuous Lt Turn Lane</t>
    </r>
  </si>
  <si>
    <t>Percentage of the segment that has on street parking (e.g. parking one side is 50%)</t>
  </si>
  <si>
    <t>Minor Approach Average Daily Traffic Volume</t>
  </si>
  <si>
    <t>Major Approach Average Daily Volume</t>
  </si>
  <si>
    <t>Unplanned</t>
  </si>
  <si>
    <r>
      <t xml:space="preserve">Project is </t>
    </r>
    <r>
      <rPr>
        <b/>
        <sz val="11"/>
        <rFont val="Tahoma"/>
        <family val="2"/>
      </rPr>
      <t>adjacent</t>
    </r>
    <r>
      <rPr>
        <sz val="11"/>
        <rFont val="Tahoma"/>
        <family val="2"/>
      </rPr>
      <t xml:space="preserve"> to development</t>
    </r>
  </si>
  <si>
    <t>Commercial building square footage</t>
  </si>
  <si>
    <t>Max TIB Ratio</t>
  </si>
  <si>
    <t>Intersection Control</t>
  </si>
  <si>
    <t>Stop controlled minor approaches</t>
  </si>
  <si>
    <t>Contributed by dedication or in-kind</t>
  </si>
  <si>
    <t>Not required</t>
  </si>
  <si>
    <t>Are TIB funds distributed proportionally through the project phases?</t>
  </si>
  <si>
    <t>Phase</t>
  </si>
  <si>
    <t>If yes, briefly describe:</t>
  </si>
  <si>
    <t>Describe:</t>
  </si>
  <si>
    <t>Residential</t>
  </si>
  <si>
    <t>Central business district</t>
  </si>
  <si>
    <t>Major commercial or industrial center</t>
  </si>
  <si>
    <t xml:space="preserve">Number of dwelling units </t>
  </si>
  <si>
    <t>Number of jobs created</t>
  </si>
  <si>
    <r>
      <t xml:space="preserve">Project </t>
    </r>
    <r>
      <rPr>
        <b/>
        <sz val="11"/>
        <rFont val="Tahoma"/>
        <family val="2"/>
      </rPr>
      <t>lies within</t>
    </r>
    <r>
      <rPr>
        <sz val="11"/>
        <rFont val="Tahoma"/>
        <family val="2"/>
      </rPr>
      <t xml:space="preserve"> development</t>
    </r>
  </si>
  <si>
    <r>
      <t>Project provides</t>
    </r>
    <r>
      <rPr>
        <b/>
        <sz val="11"/>
        <rFont val="Tahoma"/>
        <family val="2"/>
      </rPr>
      <t xml:space="preserve"> sole access </t>
    </r>
    <r>
      <rPr>
        <sz val="11"/>
        <rFont val="Tahoma"/>
        <family val="2"/>
      </rPr>
      <t>to development</t>
    </r>
  </si>
  <si>
    <r>
      <t xml:space="preserve">Project provides </t>
    </r>
    <r>
      <rPr>
        <b/>
        <sz val="11"/>
        <rFont val="Tahoma"/>
        <family val="2"/>
      </rPr>
      <t>secondary access</t>
    </r>
    <r>
      <rPr>
        <sz val="11"/>
        <rFont val="Tahoma"/>
        <family val="2"/>
      </rPr>
      <t xml:space="preserve"> to development</t>
    </r>
  </si>
  <si>
    <t>Development cannot proceed without project</t>
  </si>
  <si>
    <t>Project mitigates traffic from the development</t>
  </si>
  <si>
    <t>Project provides indirect access to development</t>
  </si>
  <si>
    <t>Project provides direct access to development</t>
  </si>
  <si>
    <t>Funded</t>
  </si>
  <si>
    <t>Fully executed</t>
  </si>
  <si>
    <t>Negotiated, not executed</t>
  </si>
  <si>
    <t>Pending negotiation</t>
  </si>
  <si>
    <t>All issued</t>
  </si>
  <si>
    <t>Some pending</t>
  </si>
  <si>
    <t>Applied for</t>
  </si>
  <si>
    <t>Pending application</t>
  </si>
  <si>
    <t>All zoning in place</t>
  </si>
  <si>
    <t>Conditional use required</t>
  </si>
  <si>
    <t>Zoning changes required</t>
  </si>
  <si>
    <t>Development is not consistent with comprehensive plan</t>
  </si>
  <si>
    <t>Contractually obligated</t>
  </si>
  <si>
    <t>In a non-binding agreement</t>
  </si>
  <si>
    <t>Already received or spent</t>
  </si>
  <si>
    <t>PHYSICAL CONDITION</t>
  </si>
  <si>
    <t>Walls</t>
  </si>
  <si>
    <t>Bridges</t>
  </si>
  <si>
    <t>Slope Stability</t>
  </si>
  <si>
    <t>Number of Vehicles involved</t>
  </si>
  <si>
    <t>Vehicle in Driveway</t>
  </si>
  <si>
    <t>Vehicle non-driveway</t>
  </si>
  <si>
    <t>Pedestrian</t>
  </si>
  <si>
    <t>Bicycle</t>
  </si>
  <si>
    <t>Is there a dedicated left turn lane</t>
  </si>
  <si>
    <t>Is there a dedicated right turn lane</t>
  </si>
  <si>
    <t>SEGMENT ONE (cont'd)</t>
  </si>
  <si>
    <t>SEGMENT TWO (cont'd)</t>
  </si>
  <si>
    <t>Engineering Ratio</t>
  </si>
  <si>
    <t>ERROR MESSAGES appear in column J</t>
  </si>
  <si>
    <t xml:space="preserve">Parallel </t>
  </si>
  <si>
    <t>Angle</t>
  </si>
  <si>
    <r>
      <t xml:space="preserve">Pavement Width
</t>
    </r>
    <r>
      <rPr>
        <sz val="8"/>
        <rFont val="Tahoma"/>
        <family val="2"/>
      </rPr>
      <t>Curb to Curb or Edge to Edge</t>
    </r>
  </si>
  <si>
    <r>
      <t xml:space="preserve">Pedestrian Buffer 
</t>
    </r>
    <r>
      <rPr>
        <sz val="8"/>
        <rFont val="Tahoma"/>
        <family val="2"/>
      </rPr>
      <t>Width between Curb and Sidewalk</t>
    </r>
  </si>
  <si>
    <r>
      <t>Sidewalk Width</t>
    </r>
    <r>
      <rPr>
        <vertAlign val="superscript"/>
        <sz val="9"/>
        <rFont val="Tahoma"/>
        <family val="2"/>
      </rPr>
      <t>1</t>
    </r>
  </si>
  <si>
    <r>
      <t xml:space="preserve">Project must meet </t>
    </r>
    <r>
      <rPr>
        <b/>
        <i/>
        <sz val="9"/>
        <rFont val="Tahoma"/>
        <family val="2"/>
      </rPr>
      <t>ALL</t>
    </r>
    <r>
      <rPr>
        <i/>
        <sz val="9"/>
        <rFont val="Tahoma"/>
        <family val="2"/>
      </rPr>
      <t xml:space="preserve"> of the following criteria to qualify as COMPLETES CORRIDOR</t>
    </r>
  </si>
  <si>
    <t>Trip Hazard</t>
  </si>
  <si>
    <t>Cracked</t>
  </si>
  <si>
    <t>Substandard ramps</t>
  </si>
  <si>
    <t>N/A</t>
  </si>
  <si>
    <t>Enter Number of
Injuries</t>
  </si>
  <si>
    <t>Enter Number of
Fatalities</t>
  </si>
  <si>
    <t>Project COMPLETES GAP in bicycle lane or path</t>
  </si>
  <si>
    <t>Project EXTENDS bicycle lane or path</t>
  </si>
  <si>
    <t>Project ADDS bicycle lane or path</t>
  </si>
  <si>
    <t>NO bicycle lane or path</t>
  </si>
  <si>
    <t>Length (in feet)</t>
  </si>
  <si>
    <t>Parking Type</t>
  </si>
  <si>
    <t>Is there a median?</t>
  </si>
  <si>
    <t>How many fixed objects are present?</t>
  </si>
  <si>
    <t>SEGMENT ONE</t>
  </si>
  <si>
    <t>SEGMENT TWO</t>
  </si>
  <si>
    <t>ROADWAY GEOMETRICS &amp; FEATURES</t>
  </si>
  <si>
    <t>INTERSECTION GEOMETRICS &amp; FEATURES</t>
  </si>
  <si>
    <t>Is there any street lighting present?</t>
  </si>
  <si>
    <t>Intersection location</t>
  </si>
  <si>
    <t>INTERSECTION ONE</t>
  </si>
  <si>
    <t>INTERSECTION TWO</t>
  </si>
  <si>
    <t>Intersection type</t>
  </si>
  <si>
    <t xml:space="preserve">3-Leg </t>
  </si>
  <si>
    <t>4-Leg</t>
  </si>
  <si>
    <t>All way stop</t>
  </si>
  <si>
    <t>Yield</t>
  </si>
  <si>
    <t>Roundabout</t>
  </si>
  <si>
    <t>Signalized</t>
  </si>
  <si>
    <t>Turning Movements</t>
  </si>
  <si>
    <t>Approach</t>
  </si>
  <si>
    <t>Briefly describe the CBD/Activity Center access improvement</t>
  </si>
  <si>
    <t>PROJECT DEFICIENCIES</t>
  </si>
  <si>
    <t>SUSTAINABILITY</t>
  </si>
  <si>
    <t>MODAL MEASURES</t>
  </si>
  <si>
    <t>Adds Queue Jump or Transit Only Lane</t>
  </si>
  <si>
    <t>Bicycle Facility</t>
  </si>
  <si>
    <t>Select option that applies</t>
  </si>
  <si>
    <t>ENERGY MEASURES</t>
  </si>
  <si>
    <t>Add Solar-powered Signage</t>
  </si>
  <si>
    <t>ENVIRONMENTAL MEASURES</t>
  </si>
  <si>
    <t>Describe the measures below</t>
  </si>
  <si>
    <t>Enter Policy Number</t>
  </si>
  <si>
    <t>Adoption Date</t>
  </si>
  <si>
    <t>Select environmental measures within the project limits</t>
  </si>
  <si>
    <t>Select energy measures within the project limits</t>
  </si>
  <si>
    <t>Select modal measures within the project limits</t>
  </si>
  <si>
    <t>RECYCLING MEASURES</t>
  </si>
  <si>
    <t>Agency Contact</t>
  </si>
  <si>
    <t>Federal Route</t>
  </si>
  <si>
    <r>
      <t>Transportation Improvement Board (TIB)</t>
    </r>
    <r>
      <rPr>
        <b/>
        <sz val="14"/>
        <rFont val="Arial"/>
        <family val="2"/>
      </rPr>
      <t xml:space="preserve">
</t>
    </r>
    <r>
      <rPr>
        <b/>
        <sz val="18"/>
        <rFont val="Arial Rounded MT Bold"/>
        <family val="2"/>
      </rPr>
      <t>Growth Management Information</t>
    </r>
  </si>
  <si>
    <t>Enter Location(s)</t>
  </si>
  <si>
    <t>The project adds the following multimodal components:</t>
  </si>
  <si>
    <t>Length in Miles</t>
  </si>
  <si>
    <t>INSTRUCTIONS</t>
  </si>
  <si>
    <t>Press &lt;TAB&gt; to return to top of application</t>
  </si>
  <si>
    <t>Combined Lane</t>
  </si>
  <si>
    <t>Bike Lane</t>
  </si>
  <si>
    <t>Separated Bike Path</t>
  </si>
  <si>
    <r>
      <t xml:space="preserve">Use the </t>
    </r>
    <r>
      <rPr>
        <b/>
        <sz val="12"/>
        <color indexed="35"/>
        <rFont val="Arial"/>
        <family val="2"/>
      </rPr>
      <t>&lt;TAB&gt;</t>
    </r>
    <r>
      <rPr>
        <b/>
        <sz val="12"/>
        <color indexed="9"/>
        <rFont val="Arial"/>
        <family val="2"/>
      </rPr>
      <t xml:space="preserve"> or </t>
    </r>
    <r>
      <rPr>
        <b/>
        <sz val="12"/>
        <color indexed="35"/>
        <rFont val="Wingdings"/>
        <charset val="2"/>
      </rPr>
      <t></t>
    </r>
    <r>
      <rPr>
        <b/>
        <sz val="12"/>
        <color indexed="35"/>
        <rFont val="Arial"/>
        <family val="2"/>
      </rPr>
      <t xml:space="preserve"> </t>
    </r>
    <r>
      <rPr>
        <b/>
        <sz val="12"/>
        <color indexed="9"/>
        <rFont val="Arial"/>
        <family val="2"/>
      </rPr>
      <t>Keys</t>
    </r>
    <r>
      <rPr>
        <b/>
        <sz val="12"/>
        <color indexed="9"/>
        <rFont val="Arial"/>
        <family val="2"/>
      </rPr>
      <t xml:space="preserve"> to move between fields
Do </t>
    </r>
    <r>
      <rPr>
        <b/>
        <sz val="12"/>
        <color indexed="35"/>
        <rFont val="Arial"/>
        <family val="2"/>
      </rPr>
      <t>NOT</t>
    </r>
    <r>
      <rPr>
        <b/>
        <sz val="12"/>
        <color indexed="9"/>
        <rFont val="Arial"/>
        <family val="2"/>
      </rPr>
      <t xml:space="preserve"> type commas, hyphens, or dashes when entering dollars </t>
    </r>
  </si>
  <si>
    <t>Total Cost</t>
  </si>
  <si>
    <t>Existing</t>
  </si>
  <si>
    <t>Proposed</t>
  </si>
  <si>
    <t>No Freight Facility Access Improvements</t>
  </si>
  <si>
    <t>No CBD/Activity Center Access Improvements</t>
  </si>
  <si>
    <t>Mark ALL freight-carrying modes accessing the facility</t>
  </si>
  <si>
    <t>Detailed vicinity map clearly showing project limits</t>
  </si>
  <si>
    <t>Excerpt from current agency Comprehensive Plan defining agency CBD &amp; Urban Activity Center(s)</t>
  </si>
  <si>
    <t>Written concurrence from WSDOT if project is on or connects to a state highway</t>
  </si>
  <si>
    <t>Complete the questions below to address Land Use Implications as directed by Revised Code of Washington (RCW) 47.26.282.</t>
  </si>
  <si>
    <t>Legislative District(s)</t>
  </si>
  <si>
    <t>Congressional District(s)</t>
  </si>
  <si>
    <t>Shoulder or Parking Surfacing</t>
  </si>
  <si>
    <t>Shoulder or Parking Placement</t>
  </si>
  <si>
    <t>Surfaced</t>
  </si>
  <si>
    <t>Unsurfaced</t>
  </si>
  <si>
    <t>Corrective Measure(s)</t>
  </si>
  <si>
    <t>Commerce Copy</t>
  </si>
  <si>
    <t>Describe how the project includes or encourages infill/densification of residential or commercial development consistent with your local comprehensive plan?</t>
  </si>
  <si>
    <t>DEFICIENCY 1</t>
  </si>
  <si>
    <t>DEFICIENCY 2</t>
  </si>
  <si>
    <t>DEFICIENCY 3</t>
  </si>
  <si>
    <t>DEFICIENCY 4</t>
  </si>
  <si>
    <t>DEFICIENCY 5</t>
  </si>
  <si>
    <t>Date</t>
  </si>
  <si>
    <t>Enter Requested Total TIB Funds</t>
  </si>
  <si>
    <t>ALIGNMENT</t>
  </si>
  <si>
    <t>DRAINAGE</t>
  </si>
  <si>
    <t>OBSTRUCTIONS</t>
  </si>
  <si>
    <t>ILLUMINATION</t>
  </si>
  <si>
    <t>RAILROAD CROSSING</t>
  </si>
  <si>
    <t>Printed or Typed Name &amp; Title</t>
  </si>
  <si>
    <t>Enter termini of corridor being completed</t>
  </si>
  <si>
    <t>Provides direct access to Intermodal Freight Facility (2+ modes)</t>
  </si>
  <si>
    <t>Improves access to Intermodal Freight Facility (2+ modes) within 1/2 mile of project on same route</t>
  </si>
  <si>
    <t>Provides direct access to Freight Facility (truck to truck)</t>
  </si>
  <si>
    <t>Improves access to Freight Facility (truck to truck) within 1/2 mile of project on same route</t>
  </si>
  <si>
    <t>Enter Trucks per Day</t>
  </si>
  <si>
    <t>Select CBD/Urban Activity Center Access provided by project</t>
  </si>
  <si>
    <t>CBD/Activity Center Access</t>
  </si>
  <si>
    <t>Improves network or circulation within Central Business District</t>
  </si>
  <si>
    <t>Connects to Central Business District</t>
  </si>
  <si>
    <t>Improves network or circulation within Urban Activity Center</t>
  </si>
  <si>
    <t>Connects to Urban Activity Center</t>
  </si>
  <si>
    <t>CENTRAL BUSINESS DISTRICT/URBAN ACTIVITY CENTER ACCESS</t>
  </si>
  <si>
    <t>Private</t>
  </si>
  <si>
    <t>Agency Name</t>
  </si>
  <si>
    <t>Phone Number</t>
  </si>
  <si>
    <t>APPLICATION ATTACHMENTS</t>
  </si>
  <si>
    <t>PROJECT FUNDING</t>
  </si>
  <si>
    <t>TOTAL</t>
  </si>
  <si>
    <t>Design Engineering</t>
  </si>
  <si>
    <t>Right of Way</t>
  </si>
  <si>
    <t>Construction Engineering</t>
  </si>
  <si>
    <t>Construction Other</t>
  </si>
  <si>
    <t>Construction Contract</t>
  </si>
  <si>
    <t>CERTIFICATION</t>
  </si>
  <si>
    <t>Date Signed</t>
  </si>
  <si>
    <t>Curb Placement</t>
  </si>
  <si>
    <t>Agency</t>
  </si>
  <si>
    <t>DUPONT</t>
  </si>
  <si>
    <t>TIB Max</t>
  </si>
  <si>
    <t>Not a TRUCK ROUTE</t>
  </si>
  <si>
    <t>One Side</t>
  </si>
  <si>
    <t>Both Sides</t>
  </si>
  <si>
    <t>None</t>
  </si>
  <si>
    <r>
      <t xml:space="preserve">T-1 ~ </t>
    </r>
    <r>
      <rPr>
        <i/>
        <sz val="10"/>
        <rFont val="Tahoma"/>
        <family val="2"/>
      </rPr>
      <t>10 Million Tons Annually</t>
    </r>
  </si>
  <si>
    <r>
      <t xml:space="preserve">T-2 ~ </t>
    </r>
    <r>
      <rPr>
        <i/>
        <sz val="10"/>
        <rFont val="Tahoma"/>
        <family val="2"/>
      </rPr>
      <t>4 to 10 Million Tons Annually</t>
    </r>
  </si>
  <si>
    <r>
      <t>T-3 ~</t>
    </r>
    <r>
      <rPr>
        <i/>
        <sz val="10"/>
        <rFont val="Tahoma"/>
        <family val="2"/>
      </rPr>
      <t xml:space="preserve"> 300 Thousand to 4 Million Tons Annually</t>
    </r>
  </si>
  <si>
    <r>
      <t xml:space="preserve">T-4 ~ </t>
    </r>
    <r>
      <rPr>
        <i/>
        <sz val="10"/>
        <rFont val="Tahoma"/>
        <family val="2"/>
      </rPr>
      <t>100 to 300 Thousand Tons Annually</t>
    </r>
  </si>
  <si>
    <r>
      <t xml:space="preserve">T-5 ~ </t>
    </r>
    <r>
      <rPr>
        <i/>
        <sz val="10"/>
        <rFont val="Tahoma"/>
        <family val="2"/>
      </rPr>
      <t>Over 20 Thousand Tons in 60 Days</t>
    </r>
  </si>
  <si>
    <t>FIFE</t>
  </si>
  <si>
    <t>Functional Class</t>
  </si>
  <si>
    <t>Project Limits</t>
  </si>
  <si>
    <t>Email Address</t>
  </si>
  <si>
    <t>Bicycle Lane Width</t>
  </si>
  <si>
    <t>Continuous Left Turn Lane Width</t>
  </si>
  <si>
    <t>Agency Official Signature</t>
  </si>
  <si>
    <t>Right of Way Acquisition Complete</t>
  </si>
  <si>
    <t>Contract Completion</t>
  </si>
  <si>
    <t>Contract Advertisement</t>
  </si>
  <si>
    <t>Environmental Documentation Complete &amp; Permits Approved</t>
  </si>
  <si>
    <t>FUNDING PARTNERS</t>
  </si>
  <si>
    <t>Amount</t>
  </si>
  <si>
    <t>Source</t>
  </si>
  <si>
    <t>Public</t>
  </si>
  <si>
    <t>TOTAL ELIGIBLE COST</t>
  </si>
  <si>
    <t>Median</t>
  </si>
  <si>
    <t>Roadside</t>
  </si>
  <si>
    <t>Both</t>
  </si>
  <si>
    <t>Funding Program</t>
  </si>
  <si>
    <t>MOBILITY</t>
  </si>
  <si>
    <t>A</t>
  </si>
  <si>
    <t>B</t>
  </si>
  <si>
    <t>C</t>
  </si>
  <si>
    <t>D</t>
  </si>
  <si>
    <t>E</t>
  </si>
  <si>
    <t>F</t>
  </si>
  <si>
    <t>Interconnects less than THREE signals</t>
  </si>
  <si>
    <t>Interconnects THREE or more signals</t>
  </si>
  <si>
    <t>Connects to central control system</t>
  </si>
  <si>
    <t>Does NOT connect any signals</t>
  </si>
  <si>
    <t>Arterial Name</t>
  </si>
  <si>
    <t>Number Attached</t>
  </si>
  <si>
    <t>PROJECT DESCRIPTION</t>
  </si>
  <si>
    <t>ABERDEEN</t>
  </si>
  <si>
    <t>ANACORTES</t>
  </si>
  <si>
    <t>ARLINGTON</t>
  </si>
  <si>
    <t>ASOTIN COUNTY</t>
  </si>
  <si>
    <t>AUBURN</t>
  </si>
  <si>
    <t>AIRWAY HEIGHTS</t>
  </si>
  <si>
    <t>NORTH BEND</t>
  </si>
  <si>
    <t>WOODLAND</t>
  </si>
  <si>
    <t>YELM</t>
  </si>
  <si>
    <t>Detailed project cost estimate signed by a professional engineer registered in Washington State</t>
  </si>
  <si>
    <t>Funding commitment letters from all funding partners</t>
  </si>
  <si>
    <t>Excerpt from adopted Six-Year Transportation Improvement Program showing project</t>
  </si>
  <si>
    <t>Start Design Engineering</t>
  </si>
  <si>
    <t>TIB Funds</t>
  </si>
  <si>
    <t>Local Funds</t>
  </si>
  <si>
    <t>PS&amp;E Complete</t>
  </si>
  <si>
    <t>BELLEVUE</t>
  </si>
  <si>
    <t>BELLINGHAM</t>
  </si>
  <si>
    <t>BENTON COUNTY</t>
  </si>
  <si>
    <t>BONNEY LAKE</t>
  </si>
  <si>
    <t>BOTHELL</t>
  </si>
  <si>
    <t>BREMERTON</t>
  </si>
  <si>
    <t>BRIER</t>
  </si>
  <si>
    <t>BURIEN</t>
  </si>
  <si>
    <t>BURLINGTON</t>
  </si>
  <si>
    <t>CAMAS</t>
  </si>
  <si>
    <t>CENTRALIA</t>
  </si>
  <si>
    <t>CHEHALIS</t>
  </si>
  <si>
    <t>CHELAN COUNTY</t>
  </si>
  <si>
    <t>CHENEY</t>
  </si>
  <si>
    <t>CLALLAM COUNTY</t>
  </si>
  <si>
    <t>CLARK COUNTY</t>
  </si>
  <si>
    <t>CLARKSTON</t>
  </si>
  <si>
    <t>COLLEGE PLACE</t>
  </si>
  <si>
    <t>COVINGTON</t>
  </si>
  <si>
    <t>COWLITZ COUNTY</t>
  </si>
  <si>
    <t>DES MOINES</t>
  </si>
  <si>
    <t>DOUGLAS COUNTY</t>
  </si>
  <si>
    <t>EAST WENATCHEE</t>
  </si>
  <si>
    <t>EDGEWOOD</t>
  </si>
  <si>
    <t>EDMONDS</t>
  </si>
  <si>
    <t>ELLENSBURG</t>
  </si>
  <si>
    <t>ENUMCLAW</t>
  </si>
  <si>
    <t>EPHRATA</t>
  </si>
  <si>
    <t>EVERETT</t>
  </si>
  <si>
    <t>FEDERAL WAY</t>
  </si>
  <si>
    <t>FERNDALE</t>
  </si>
  <si>
    <t>FIRCREST</t>
  </si>
  <si>
    <t>GIG HARBOR</t>
  </si>
  <si>
    <t>GRANDVIEW</t>
  </si>
  <si>
    <t>GRANT COUNTY</t>
  </si>
  <si>
    <t>GRAYS HARBOR COUNTY</t>
  </si>
  <si>
    <t>HOQUIAM</t>
  </si>
  <si>
    <t>ISLAND COUNTY</t>
  </si>
  <si>
    <t>ISSAQUAH</t>
  </si>
  <si>
    <t>KELSO</t>
  </si>
  <si>
    <t>KENMORE</t>
  </si>
  <si>
    <t>KENNEWICK</t>
  </si>
  <si>
    <t>KENT</t>
  </si>
  <si>
    <t>KING COUNTY</t>
  </si>
  <si>
    <t>KIRKLAND</t>
  </si>
  <si>
    <t>KITSAP COUNTY</t>
  </si>
  <si>
    <t>LACEY</t>
  </si>
  <si>
    <t>LAKE FOREST PARK</t>
  </si>
  <si>
    <t>LAKE STEVENS</t>
  </si>
  <si>
    <t>LAKEWOOD</t>
  </si>
  <si>
    <t>LEWIS COUNTY</t>
  </si>
  <si>
    <t>LONGVIEW</t>
  </si>
  <si>
    <t>LYNDEN</t>
  </si>
  <si>
    <t>LYNNWOOD</t>
  </si>
  <si>
    <t>MAPLE VALLEY</t>
  </si>
  <si>
    <t>MARYSVILLE</t>
  </si>
  <si>
    <t>MASON COUNTY</t>
  </si>
  <si>
    <t>MERCER ISLAND</t>
  </si>
  <si>
    <t>MILL CREEK</t>
  </si>
  <si>
    <t>MILTON</t>
  </si>
  <si>
    <t>MONROE</t>
  </si>
  <si>
    <t>MOSES LAKE</t>
  </si>
  <si>
    <t>MOUNT VERNON</t>
  </si>
  <si>
    <t>MOUNTLAKE TERRACE</t>
  </si>
  <si>
    <t>MUKILTEO</t>
  </si>
  <si>
    <t>NEWCASTLE</t>
  </si>
  <si>
    <t>NORMANDY PARK</t>
  </si>
  <si>
    <t>OAK HARBOR</t>
  </si>
  <si>
    <t>OLYMPIA</t>
  </si>
  <si>
    <t>OTHELLO</t>
  </si>
  <si>
    <t>PACIFIC</t>
  </si>
  <si>
    <t>PASCO</t>
  </si>
  <si>
    <t>PIERCE COUNTY</t>
  </si>
  <si>
    <t>PORT ANGELES</t>
  </si>
  <si>
    <t>PORT ORCHARD</t>
  </si>
  <si>
    <t>PORT TOWNSEND</t>
  </si>
  <si>
    <t>POULSBO</t>
  </si>
  <si>
    <t>PULLMAN</t>
  </si>
  <si>
    <t>PUYALLUP</t>
  </si>
  <si>
    <t>REDMOND</t>
  </si>
  <si>
    <t>RENTON</t>
  </si>
  <si>
    <t>RICHLAND</t>
  </si>
  <si>
    <t>SAMMAMISH</t>
  </si>
  <si>
    <t>SEATAC</t>
  </si>
  <si>
    <t>SEATTLE</t>
  </si>
  <si>
    <t>SEDRO WOOLLEY</t>
  </si>
  <si>
    <t>SELAH</t>
  </si>
  <si>
    <t>SHELTON</t>
  </si>
  <si>
    <t>SHORELINE</t>
  </si>
  <si>
    <t>SKAGIT COUNTY</t>
  </si>
  <si>
    <t>SNOHOMISH</t>
  </si>
  <si>
    <t>SNOHOMISH COUNTY</t>
  </si>
  <si>
    <t>SPOKANE</t>
  </si>
  <si>
    <t>SPOKANE COUNTY</t>
  </si>
  <si>
    <t>STEILACOOM</t>
  </si>
  <si>
    <t>SUMNER</t>
  </si>
  <si>
    <t>SUNNYSIDE</t>
  </si>
  <si>
    <t>TACOMA</t>
  </si>
  <si>
    <t>THURSTON COUNTY</t>
  </si>
  <si>
    <t>TOPPENISH</t>
  </si>
  <si>
    <t>TUKWILA</t>
  </si>
  <si>
    <t>TUMWATER</t>
  </si>
  <si>
    <t>UNION GAP</t>
  </si>
  <si>
    <t>UNIVERSITY PLACE</t>
  </si>
  <si>
    <t>VANCOUVER</t>
  </si>
  <si>
    <t>WALLA WALLA</t>
  </si>
  <si>
    <t>WALLA WALLA COUNTY</t>
  </si>
  <si>
    <t>WASHOUGAL</t>
  </si>
  <si>
    <t>WENATCHEE</t>
  </si>
  <si>
    <t>WEST RICHLAND</t>
  </si>
  <si>
    <t>WHATCOM COUNTY</t>
  </si>
  <si>
    <t>WOODINVILLE</t>
  </si>
  <si>
    <t>YAKIMA</t>
  </si>
  <si>
    <t>YAKIMA COUNTY</t>
  </si>
  <si>
    <t>GROWTH MANAGEMENT INFORMATION</t>
  </si>
  <si>
    <t>STANWOOD</t>
  </si>
  <si>
    <t>Urban Arterial Program (UAP)</t>
  </si>
  <si>
    <t xml:space="preserve">Urban Corridor Program (UCP) </t>
  </si>
  <si>
    <t xml:space="preserve">Urban Arterial Program (UAP) &amp; Urban Corridor Program (UCP) </t>
  </si>
  <si>
    <t>Urban Principal</t>
  </si>
  <si>
    <t>Urban Minor</t>
  </si>
  <si>
    <t xml:space="preserve"> </t>
  </si>
  <si>
    <t>Urban Collector</t>
  </si>
  <si>
    <t>PROSSER</t>
  </si>
  <si>
    <t xml:space="preserve">Describe how the project promotes the use of transit and other multimodal transportation </t>
  </si>
  <si>
    <t>Describe how the project supports or revitalizes existing urban development in the downtown</t>
  </si>
  <si>
    <t>Other Multimodal Components:</t>
  </si>
  <si>
    <t>Indicate the project's multimodal transportation components</t>
  </si>
  <si>
    <t>Mark ALL existing or planned components</t>
  </si>
  <si>
    <t>SEQUIM</t>
  </si>
  <si>
    <t>Network Development</t>
  </si>
  <si>
    <t>Freight Facility</t>
  </si>
  <si>
    <t>Bicycle Facilities</t>
  </si>
  <si>
    <t>Completes CORRIDOR</t>
  </si>
  <si>
    <t>Completes GAP</t>
  </si>
  <si>
    <t>EXTENDS Improvements</t>
  </si>
  <si>
    <t>NEW Route</t>
  </si>
  <si>
    <t>LIBERTY LAKE</t>
  </si>
  <si>
    <t>ORTING</t>
  </si>
  <si>
    <t>SNOQUALMIE</t>
  </si>
  <si>
    <t>Valuation</t>
  </si>
  <si>
    <t>Enter Primary Countermeasure</t>
  </si>
  <si>
    <t>HUA Pop</t>
  </si>
  <si>
    <t>Intermittent</t>
  </si>
  <si>
    <t>SPOKANE VALLEY</t>
  </si>
  <si>
    <t>Relocate Overhead Utilities to New Overhead Location</t>
  </si>
  <si>
    <t>Relocate Overhead Utilities to Underground Location</t>
  </si>
  <si>
    <t>Relocate Existing Underground Utilities to New Underground Location</t>
  </si>
  <si>
    <t>No Utility Relocation Required</t>
  </si>
  <si>
    <t>TIB Engr</t>
  </si>
  <si>
    <t>Engr Email</t>
  </si>
  <si>
    <t>Engr Phone</t>
  </si>
  <si>
    <t>DUVALL</t>
  </si>
  <si>
    <t>QUINCY</t>
  </si>
  <si>
    <t>Project Intent</t>
  </si>
  <si>
    <t>Acc Location</t>
  </si>
  <si>
    <t>Acc Type</t>
  </si>
  <si>
    <t>Intersection</t>
  </si>
  <si>
    <t>Midblock</t>
  </si>
  <si>
    <t>Project Name</t>
  </si>
  <si>
    <t>Certification is hereby given that the information provided is accurate and the applicable attachments are complete and included as part of the application package</t>
  </si>
  <si>
    <t>Public or Private</t>
  </si>
  <si>
    <r>
      <t xml:space="preserve">Interconnects </t>
    </r>
    <r>
      <rPr>
        <b/>
        <sz val="11"/>
        <color indexed="18"/>
        <rFont val="Tahoma"/>
        <family val="2"/>
      </rPr>
      <t>less</t>
    </r>
    <r>
      <rPr>
        <sz val="11"/>
        <color indexed="18"/>
        <rFont val="Tahoma"/>
        <family val="2"/>
      </rPr>
      <t xml:space="preserve"> </t>
    </r>
    <r>
      <rPr>
        <b/>
        <sz val="11"/>
        <color indexed="18"/>
        <rFont val="Tahoma"/>
        <family val="2"/>
      </rPr>
      <t>than</t>
    </r>
    <r>
      <rPr>
        <sz val="11"/>
        <color indexed="18"/>
        <rFont val="Tahoma"/>
        <family val="2"/>
      </rPr>
      <t xml:space="preserve"> THREE signals</t>
    </r>
  </si>
  <si>
    <r>
      <t xml:space="preserve">Interconnects THREE or </t>
    </r>
    <r>
      <rPr>
        <b/>
        <sz val="11"/>
        <color indexed="18"/>
        <rFont val="Tahoma"/>
        <family val="2"/>
      </rPr>
      <t>more</t>
    </r>
    <r>
      <rPr>
        <sz val="11"/>
        <color indexed="18"/>
        <rFont val="Tahoma"/>
        <family val="2"/>
      </rPr>
      <t xml:space="preserve"> signals</t>
    </r>
  </si>
  <si>
    <r>
      <t xml:space="preserve">Does </t>
    </r>
    <r>
      <rPr>
        <b/>
        <sz val="11"/>
        <color indexed="18"/>
        <rFont val="Tahoma"/>
        <family val="2"/>
      </rPr>
      <t>NOT</t>
    </r>
    <r>
      <rPr>
        <sz val="11"/>
        <color indexed="18"/>
        <rFont val="Tahoma"/>
        <family val="2"/>
      </rPr>
      <t xml:space="preserve"> connect any signals</t>
    </r>
  </si>
  <si>
    <t>Reconstruction</t>
  </si>
  <si>
    <t>Overlay Only</t>
  </si>
  <si>
    <t>Reconstruction &amp; Widening</t>
  </si>
  <si>
    <t>Overlay &amp; Widening</t>
  </si>
  <si>
    <t>New Roadway</t>
  </si>
  <si>
    <t>Sidewalk Placement</t>
  </si>
  <si>
    <t>Bicycle Lane Type</t>
  </si>
  <si>
    <t>No Bicycle Facilities</t>
  </si>
  <si>
    <t>BAINBRIDGE ISLAND</t>
  </si>
  <si>
    <t>BATTLE GROUND</t>
  </si>
  <si>
    <t>SKEWED INTERSECTION</t>
  </si>
  <si>
    <t>OFFSET INTERSECTION</t>
  </si>
  <si>
    <t>Select Deficiency Type from the scrolling dropdown menu. Describe the existing deficiency within the project limits
Describe the corrective measure(s) that eliminates or mitigates the deficiency.</t>
  </si>
  <si>
    <t>No permanent irrigation or use of non-potable water for irrigation</t>
  </si>
  <si>
    <r>
      <t xml:space="preserve">Yes, and there are </t>
    </r>
    <r>
      <rPr>
        <b/>
        <sz val="11"/>
        <rFont val="Tahoma"/>
        <family val="2"/>
      </rPr>
      <t xml:space="preserve">no more </t>
    </r>
    <r>
      <rPr>
        <sz val="11"/>
        <rFont val="Tahoma"/>
        <family val="2"/>
      </rPr>
      <t>barriers down stream</t>
    </r>
  </si>
  <si>
    <t>Percent of permits issued</t>
  </si>
  <si>
    <t>Specifically identified in comprehensive plan</t>
  </si>
  <si>
    <t>Needs amendment</t>
  </si>
  <si>
    <t>Not in comprehensive plan</t>
  </si>
  <si>
    <t>Planned</t>
  </si>
  <si>
    <t>Only hookups needed</t>
  </si>
  <si>
    <t>At site boundary</t>
  </si>
  <si>
    <t>Incorporates low impact drainage or enhanced treatment stormwater controls</t>
  </si>
  <si>
    <t>Consistent with comprehensive plan</t>
  </si>
  <si>
    <t>Design Phase</t>
  </si>
  <si>
    <t>Construction Phase</t>
  </si>
  <si>
    <t>Excerpt from current agency Comprehensive Plan defining the economic development project</t>
  </si>
  <si>
    <t>Right of way</t>
  </si>
  <si>
    <t>DAHP Response received</t>
  </si>
  <si>
    <t>Completes corridor</t>
  </si>
  <si>
    <t>Completes gap between existing improvements</t>
  </si>
  <si>
    <t>Select non motorized path access provided by project</t>
  </si>
  <si>
    <t>Select transit facility access provided by project</t>
  </si>
  <si>
    <t>Select freight facility access provided by project</t>
  </si>
  <si>
    <t>Yes, removes all barriers within project limits</t>
  </si>
  <si>
    <t>Select Crash Type</t>
  </si>
  <si>
    <t>Select Crash Location
(Choose from intersections and segments identified in application)</t>
  </si>
  <si>
    <r>
      <rPr>
        <sz val="9"/>
        <color indexed="56"/>
        <rFont val="Wingdings"/>
        <charset val="2"/>
      </rPr>
      <t>w</t>
    </r>
    <r>
      <rPr>
        <sz val="9"/>
        <color indexed="56"/>
        <rFont val="Verdana"/>
        <family val="2"/>
      </rPr>
      <t xml:space="preserve"> Fill out the roadway geometrics and features (segments and intersections) information on application first
</t>
    </r>
    <r>
      <rPr>
        <sz val="9"/>
        <color indexed="56"/>
        <rFont val="Wingdings"/>
        <charset val="2"/>
      </rPr>
      <t>w</t>
    </r>
    <r>
      <rPr>
        <sz val="9"/>
        <color indexed="56"/>
        <rFont val="Verdana"/>
        <family val="2"/>
      </rPr>
      <t xml:space="preserve"> Use crash data from the three most current years
</t>
    </r>
    <r>
      <rPr>
        <sz val="9"/>
        <color indexed="56"/>
        <rFont val="Wingdings"/>
        <charset val="2"/>
      </rPr>
      <t>w</t>
    </r>
    <r>
      <rPr>
        <sz val="9"/>
        <color indexed="56"/>
        <rFont val="Verdana"/>
        <family val="2"/>
      </rPr>
      <t xml:space="preserve"> Fill out one line per crash
</t>
    </r>
    <r>
      <rPr>
        <sz val="9"/>
        <color indexed="56"/>
        <rFont val="Wingdings"/>
        <charset val="2"/>
      </rPr>
      <t>w</t>
    </r>
    <r>
      <rPr>
        <sz val="9"/>
        <color indexed="56"/>
        <rFont val="Verdana"/>
        <family val="2"/>
      </rPr>
      <t xml:space="preserve"> Enter the location from the dropdown the appropriate intersection or segment where the crash occured
</t>
    </r>
    <r>
      <rPr>
        <sz val="9"/>
        <color indexed="56"/>
        <rFont val="Wingdings"/>
        <charset val="2"/>
      </rPr>
      <t>w</t>
    </r>
    <r>
      <rPr>
        <sz val="9"/>
        <color indexed="56"/>
        <rFont val="Verdana"/>
        <family val="2"/>
      </rPr>
      <t xml:space="preserve"> Specify if it is a Property Damage Only (PDO) crash or the number of Injuries and Fatalities for each crash
</t>
    </r>
    <r>
      <rPr>
        <sz val="9"/>
        <color indexed="56"/>
        <rFont val="Wingdings"/>
        <charset val="2"/>
      </rPr>
      <t>w</t>
    </r>
    <r>
      <rPr>
        <sz val="9"/>
        <color indexed="56"/>
        <rFont val="Verdana"/>
        <family val="2"/>
      </rPr>
      <t xml:space="preserve"> Enter the number of Vehicles involved
</t>
    </r>
    <r>
      <rPr>
        <sz val="9"/>
        <color indexed="56"/>
        <rFont val="Wingdings"/>
        <charset val="2"/>
      </rPr>
      <t>w</t>
    </r>
    <r>
      <rPr>
        <sz val="9"/>
        <color indexed="56"/>
        <rFont val="Verdana"/>
        <family val="2"/>
      </rPr>
      <t xml:space="preserve"> Enter the Primary Countermeasure to eliminate or mitigate the crash
</t>
    </r>
  </si>
  <si>
    <t>TIB Urban Crash Analysis Worksheet</t>
  </si>
  <si>
    <t xml:space="preserve">Is this a PDO crash? </t>
  </si>
  <si>
    <t>PROJECT INFORMATION</t>
  </si>
  <si>
    <t>TIB MATCHING RATIO</t>
  </si>
  <si>
    <t>Stormwater conveyance</t>
  </si>
  <si>
    <t>Incorporates Hardscaping or native planting</t>
  </si>
  <si>
    <t>Full Depth Reclamation</t>
  </si>
  <si>
    <t>Pavement Recycling</t>
  </si>
  <si>
    <t>In-place pavement recycling or structural retrofit</t>
  </si>
  <si>
    <t>Plans, specs, estimate percent complete</t>
  </si>
  <si>
    <t>Mixed use</t>
  </si>
  <si>
    <t>Bridge Sufficiency Rating</t>
  </si>
  <si>
    <t>If yes, list other funding being sought:</t>
  </si>
  <si>
    <t>UTILITY CONDITION</t>
  </si>
  <si>
    <t>Water</t>
  </si>
  <si>
    <t>Sewer</t>
  </si>
  <si>
    <t>Condition</t>
  </si>
  <si>
    <t>Age (years)</t>
  </si>
  <si>
    <t xml:space="preserve"> After printing put any additional segments into the application in order.</t>
  </si>
  <si>
    <t>After printing put any additional Intersections into the appliation in order.</t>
  </si>
  <si>
    <t>Select Truck Route Classification from dropdown list:</t>
  </si>
  <si>
    <t>SIGNAL MANAGEMENT</t>
  </si>
  <si>
    <t>Type</t>
  </si>
  <si>
    <t>Average Daily Traffic (ADT)</t>
  </si>
  <si>
    <t>Storm Drainage</t>
  </si>
  <si>
    <t>Describe the development agreement, if one exists:</t>
  </si>
  <si>
    <t>Describe the measures below:</t>
  </si>
  <si>
    <t>Development map showing development site(s)</t>
  </si>
  <si>
    <t>Department of Archaeology &amp; Historic Preservation (DAHP) concurrency letter, if completed</t>
  </si>
  <si>
    <t>Power</t>
  </si>
  <si>
    <t>Status</t>
  </si>
  <si>
    <t>Does this project need a sidewalk deviation?</t>
  </si>
  <si>
    <t>Describe any Noneligible costs</t>
  </si>
  <si>
    <t>Describe any Construction Other costs</t>
  </si>
  <si>
    <t>Segments</t>
  </si>
  <si>
    <t>Intersections</t>
  </si>
  <si>
    <t>Required for All Applications</t>
  </si>
  <si>
    <t>If Applicable Only</t>
  </si>
  <si>
    <t>Project</t>
  </si>
  <si>
    <t>ACCESS CONTROL</t>
  </si>
  <si>
    <t>AT GRADE CROSSING</t>
  </si>
  <si>
    <t>Select all that apply from the following list</t>
  </si>
  <si>
    <t>Project constructs a new road</t>
  </si>
  <si>
    <t>OCEAN SHORES</t>
  </si>
  <si>
    <t xml:space="preserve">Bridge sufficiency rating report </t>
  </si>
  <si>
    <t>Planned Improvements 
(funding, coordination, schedule)</t>
  </si>
  <si>
    <t>Fill in for each utility present or being installed.  Fill out the bottom two rows of this table for any others</t>
  </si>
  <si>
    <t>Gloria Bennett</t>
  </si>
  <si>
    <t>GloriaB@tib.wa.gov</t>
  </si>
  <si>
    <t>(360) 586-1143</t>
  </si>
  <si>
    <t>Greg Armstrong</t>
  </si>
  <si>
    <t>GregA@tib.wa.gov</t>
  </si>
  <si>
    <t>(360) 586-1142</t>
  </si>
  <si>
    <t>Are you still seeking other funding for the project?</t>
  </si>
  <si>
    <r>
      <rPr>
        <sz val="9"/>
        <rFont val="Tahoma"/>
        <family val="2"/>
      </rPr>
      <t>OTHER NONELIGIBLE COSTS</t>
    </r>
    <r>
      <rPr>
        <sz val="10"/>
        <rFont val="Tahoma"/>
        <family val="2"/>
      </rPr>
      <t xml:space="preserve">
</t>
    </r>
    <r>
      <rPr>
        <sz val="8"/>
        <rFont val="Tahoma"/>
        <family val="2"/>
      </rPr>
      <t xml:space="preserve">(for example, landscaping greater than </t>
    </r>
    <r>
      <rPr>
        <b/>
        <sz val="8"/>
        <rFont val="Tahoma"/>
        <family val="2"/>
      </rPr>
      <t>5%</t>
    </r>
    <r>
      <rPr>
        <sz val="8"/>
        <rFont val="Tahoma"/>
        <family val="2"/>
      </rPr>
      <t xml:space="preserve"> of eligible construction contract costs, new utilities)</t>
    </r>
  </si>
  <si>
    <t>Christa Draggie</t>
  </si>
  <si>
    <t>ChristaD@tib.wa.gov</t>
  </si>
  <si>
    <t>(360) 586-1147</t>
  </si>
  <si>
    <t>Increases sight distance</t>
  </si>
  <si>
    <t>Corrects offset/skewed intersection</t>
  </si>
  <si>
    <t xml:space="preserve">Grade separation             </t>
  </si>
  <si>
    <t>Adds pedestrian facility</t>
  </si>
  <si>
    <t>Access control</t>
  </si>
  <si>
    <t>Typical roadway section(s) (please send digital copy through email also)</t>
  </si>
  <si>
    <t>Find Districts</t>
  </si>
  <si>
    <t>Speed Limit</t>
  </si>
  <si>
    <t>BLAINE</t>
  </si>
  <si>
    <t>SULTAN</t>
  </si>
  <si>
    <t>Agency has adopted Complete Streets ordinance</t>
  </si>
  <si>
    <t>Agency has adopted Greenhouse Gas Emissions Policy</t>
  </si>
  <si>
    <t>Agency has adopted TBD or other locally dedicated transportation funding by ordinance</t>
  </si>
  <si>
    <t>Enter Ordinance Number</t>
  </si>
  <si>
    <r>
      <t xml:space="preserve">Enter the existing and proposed geometrics for each </t>
    </r>
    <r>
      <rPr>
        <b/>
        <sz val="11"/>
        <rFont val="Tahoma"/>
        <family val="2"/>
      </rPr>
      <t>major</t>
    </r>
    <r>
      <rPr>
        <sz val="11"/>
        <rFont val="Tahoma"/>
        <family val="2"/>
      </rPr>
      <t xml:space="preserve"> intersection</t>
    </r>
  </si>
  <si>
    <t>Helpful Hint: When copy and pasting, paste text into the formula bar above.</t>
  </si>
  <si>
    <t>5 or more</t>
  </si>
  <si>
    <t>Additional segments can be entered on tab 3 "Additional Segments".  After printing put any additional segments into the application in order.</t>
  </si>
  <si>
    <t>Additional intersections can be entered on tab 4 "Additional Intersections". After printing put any additional Intersections into the application in order.</t>
  </si>
  <si>
    <r>
      <t>1</t>
    </r>
    <r>
      <rPr>
        <sz val="10"/>
        <rFont val="Tahoma"/>
        <family val="2"/>
      </rPr>
      <t xml:space="preserve"> Sidewalk with curb or physical separation on both sides is required by TIB policy 
  Minimum width is </t>
    </r>
    <r>
      <rPr>
        <b/>
        <sz val="10"/>
        <rFont val="Tahoma"/>
        <family val="2"/>
      </rPr>
      <t>five feet</t>
    </r>
    <r>
      <rPr>
        <sz val="10"/>
        <rFont val="Tahoma"/>
        <family val="2"/>
      </rPr>
      <t xml:space="preserve"> with </t>
    </r>
    <r>
      <rPr>
        <b/>
        <sz val="10"/>
        <rFont val="Tahoma"/>
        <family val="2"/>
      </rPr>
      <t>no</t>
    </r>
    <r>
      <rPr>
        <sz val="10"/>
        <rFont val="Tahoma"/>
        <family val="2"/>
      </rPr>
      <t xml:space="preserve"> obstructions
  </t>
    </r>
    <r>
      <rPr>
        <i/>
        <sz val="10"/>
        <rFont val="Tahoma"/>
        <family val="2"/>
      </rPr>
      <t xml:space="preserve">Request deviation on row 96 if the sidewalk does </t>
    </r>
    <r>
      <rPr>
        <b/>
        <i/>
        <sz val="10"/>
        <rFont val="Tahoma"/>
        <family val="2"/>
      </rPr>
      <t>not</t>
    </r>
    <r>
      <rPr>
        <i/>
        <sz val="10"/>
        <rFont val="Tahoma"/>
        <family val="2"/>
      </rPr>
      <t xml:space="preserve"> meet these standards</t>
    </r>
  </si>
  <si>
    <r>
      <t>Sidewalk Placement</t>
    </r>
    <r>
      <rPr>
        <vertAlign val="superscript"/>
        <sz val="9"/>
        <rFont val="Tahoma"/>
        <family val="2"/>
      </rPr>
      <t>1</t>
    </r>
  </si>
  <si>
    <t>ERROR MESSAGES, TIPS, NOTES, and INSTRUCTIONS appear in column I</t>
  </si>
  <si>
    <t>Identify the solution to the need described above</t>
  </si>
  <si>
    <t>Describe the project benefits and impact on the community</t>
  </si>
  <si>
    <t>Identify the community's need for this project</t>
  </si>
  <si>
    <r>
      <rPr>
        <sz val="22"/>
        <rFont val="Arial Rounded MT Bold"/>
        <family val="2"/>
      </rPr>
      <t>2019 Urban Funding Application</t>
    </r>
    <r>
      <rPr>
        <sz val="11"/>
        <rFont val="Arial"/>
        <family val="2"/>
      </rPr>
      <t xml:space="preserve">
</t>
    </r>
    <r>
      <rPr>
        <sz val="12"/>
        <rFont val="Verdana"/>
        <family val="2"/>
      </rPr>
      <t>for Urban Arterial Program (UAP)</t>
    </r>
  </si>
  <si>
    <r>
      <t xml:space="preserve">Mail </t>
    </r>
    <r>
      <rPr>
        <b/>
        <u/>
        <sz val="9"/>
        <rFont val="Tahoma"/>
        <family val="2"/>
      </rPr>
      <t>ONE</t>
    </r>
    <r>
      <rPr>
        <sz val="9"/>
        <rFont val="Tahoma"/>
        <family val="2"/>
      </rPr>
      <t xml:space="preserve"> signed application and required attachments to the TIB Office postmarked no later than </t>
    </r>
    <r>
      <rPr>
        <b/>
        <sz val="9"/>
        <rFont val="Tahoma"/>
        <family val="2"/>
      </rPr>
      <t>August 16, 2019</t>
    </r>
    <r>
      <rPr>
        <sz val="9"/>
        <rFont val="Tahoma"/>
        <family val="2"/>
      </rPr>
      <t xml:space="preserve">. 
The mailing address for the TIB Office:  Post Office Box 40901 </t>
    </r>
    <r>
      <rPr>
        <sz val="9"/>
        <rFont val="Wingdings"/>
        <charset val="2"/>
      </rPr>
      <t>v</t>
    </r>
    <r>
      <rPr>
        <sz val="9"/>
        <rFont val="Tahoma"/>
        <family val="2"/>
      </rPr>
      <t xml:space="preserve"> Olympia WA 98504-0901</t>
    </r>
  </si>
  <si>
    <t>Chris Langhoff</t>
  </si>
  <si>
    <t>ChrisL@tib.wa.gov</t>
  </si>
  <si>
    <t>(360) 586-1157</t>
  </si>
  <si>
    <r>
      <t>Data Updated on April 22, 2019 -</t>
    </r>
    <r>
      <rPr>
        <i/>
        <sz val="11"/>
        <color indexed="15"/>
        <rFont val="Verdana"/>
        <family val="2"/>
      </rPr>
      <t xml:space="preserve"> Includes all Cities above 5K population &amp; Counties with Federal Urban Areas</t>
    </r>
  </si>
  <si>
    <t>COMMERCIAL GROWTH &amp; DEVELOPMENT</t>
  </si>
  <si>
    <t>Traffic study stamped by a Washington State Professional Engineer (to be considered under the mobility band).</t>
  </si>
  <si>
    <t>Crash Analysis worksheet (to be considered under the safety band).</t>
  </si>
  <si>
    <t>NETWORK CONNECTIVITY</t>
  </si>
  <si>
    <t>Does the project support a specific commercial development site?</t>
  </si>
  <si>
    <t>Is this a National Highway System (NHS) Route?</t>
  </si>
  <si>
    <t>Development fulfills the comprehensive plan (required for this section)</t>
  </si>
  <si>
    <t>Zoning is in place for this specific commerical development (required for this section)</t>
  </si>
  <si>
    <t>To be considered under the mobility band criteria, agencies must submit a traffic study stamped by a professional engineer. This section can be skipped if you do not want to compete under the mobility band.</t>
  </si>
  <si>
    <t>AGENCY POLICIES AND ORDINANCES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</si>
</sst>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0.00\ &quot;miles&quot;"/>
    <numFmt numFmtId="165" formatCode="[&lt;=9999999]###\-####;\(###\)\ ###\-####"/>
    <numFmt numFmtId="166" formatCode="0.0%"/>
    <numFmt numFmtId="167" formatCode="mmmm\ d\,\ yyyy"/>
    <numFmt numFmtId="168" formatCode="0\ &quot;feet&quot;"/>
    <numFmt numFmtId="169" formatCode="&quot;$&quot;#,##0"/>
    <numFmt numFmtId="170" formatCode="mmm\ yyyy"/>
    <numFmt numFmtId="171" formatCode="0000"/>
    <numFmt numFmtId="172" formatCode="0\ &quot;lanes&quot;"/>
    <numFmt numFmtId="173" formatCode="#,##0\ &quot;trucks per day&quot;"/>
    <numFmt numFmtId="174" formatCode="#,###\ \ "/>
    <numFmt numFmtId="175" formatCode="_(&quot;$&quot;* #,##0_);_(&quot;$&quot;* \(#,##0\);_(&quot;$&quot;* &quot;-&quot;??_);_(@_)"/>
    <numFmt numFmtId="176" formatCode="[$-409]mmmm\ d\,\ yyyy;@"/>
    <numFmt numFmtId="177" formatCode="#,##0\ &quot;feet&quot;"/>
    <numFmt numFmtId="178" formatCode="#,##0\ &quot;MPH&quot;"/>
  </numFmts>
  <fonts count="80">
    <font>
      <sz val="11"/>
      <name val="Arial"/>
    </font>
    <font>
      <sz val="11"/>
      <name val="Arial"/>
      <family val="2"/>
    </font>
    <font>
      <sz val="8"/>
      <name val="Tahoma"/>
      <family val="2"/>
    </font>
    <font>
      <sz val="9"/>
      <name val="Tahoma"/>
      <family val="2"/>
    </font>
    <font>
      <sz val="10"/>
      <name val="Tahoma"/>
      <family val="2"/>
    </font>
    <font>
      <i/>
      <sz val="10"/>
      <name val="Tahoma"/>
      <family val="2"/>
    </font>
    <font>
      <sz val="11"/>
      <name val="Tahoma"/>
      <family val="2"/>
    </font>
    <font>
      <b/>
      <sz val="14"/>
      <name val="Arial"/>
      <family val="2"/>
    </font>
    <font>
      <sz val="10"/>
      <name val="Arial"/>
      <family val="2"/>
    </font>
    <font>
      <b/>
      <sz val="9"/>
      <name val="Tahoma"/>
      <family val="2"/>
    </font>
    <font>
      <b/>
      <sz val="8"/>
      <name val="Tahoma"/>
      <family val="2"/>
    </font>
    <font>
      <sz val="8"/>
      <name val="Arial"/>
      <family val="2"/>
    </font>
    <font>
      <sz val="9"/>
      <name val="Arial"/>
      <family val="2"/>
    </font>
    <font>
      <sz val="9"/>
      <name val="Arial"/>
      <family val="2"/>
    </font>
    <font>
      <sz val="12"/>
      <name val="Verdana"/>
      <family val="2"/>
    </font>
    <font>
      <b/>
      <sz val="18"/>
      <name val="Arial Rounded MT Bold"/>
      <family val="2"/>
    </font>
    <font>
      <sz val="11"/>
      <color indexed="12"/>
      <name val="Tahoma"/>
      <family val="2"/>
    </font>
    <font>
      <b/>
      <sz val="10"/>
      <name val="Tahoma"/>
      <family val="2"/>
    </font>
    <font>
      <b/>
      <sz val="11"/>
      <color indexed="18"/>
      <name val="Arial"/>
      <family val="2"/>
    </font>
    <font>
      <b/>
      <sz val="11"/>
      <color indexed="18"/>
      <name val="Tahoma"/>
      <family val="2"/>
    </font>
    <font>
      <sz val="11"/>
      <color indexed="18"/>
      <name val="Tahoma"/>
      <family val="2"/>
    </font>
    <font>
      <sz val="12"/>
      <color indexed="9"/>
      <name val="Franklin Gothic Demi"/>
      <family val="2"/>
    </font>
    <font>
      <sz val="10"/>
      <name val="Verdana"/>
      <family val="2"/>
    </font>
    <font>
      <sz val="8"/>
      <name val="Verdana"/>
      <family val="2"/>
    </font>
    <font>
      <sz val="10"/>
      <color indexed="18"/>
      <name val="Verdana"/>
      <family val="2"/>
    </font>
    <font>
      <sz val="11"/>
      <name val="Arial"/>
      <family val="2"/>
    </font>
    <font>
      <sz val="11"/>
      <name val="Arial"/>
      <family val="2"/>
    </font>
    <font>
      <b/>
      <sz val="11"/>
      <name val="Arial"/>
      <family val="2"/>
    </font>
    <font>
      <u/>
      <sz val="11"/>
      <name val="Arial"/>
      <family val="2"/>
    </font>
    <font>
      <sz val="11"/>
      <name val="Arial"/>
      <family val="2"/>
    </font>
    <font>
      <sz val="11"/>
      <name val="Arial"/>
      <family val="2"/>
    </font>
    <font>
      <b/>
      <sz val="12"/>
      <color indexed="9"/>
      <name val="Arial"/>
      <family val="2"/>
    </font>
    <font>
      <sz val="14"/>
      <color indexed="9"/>
      <name val="Arial Rounded MT Bold"/>
      <family val="2"/>
    </font>
    <font>
      <b/>
      <sz val="14"/>
      <color indexed="55"/>
      <name val="Verdana"/>
      <family val="2"/>
    </font>
    <font>
      <sz val="9"/>
      <name val="Wingdings"/>
      <charset val="2"/>
    </font>
    <font>
      <sz val="22"/>
      <name val="Arial Rounded MT Bold"/>
      <family val="2"/>
    </font>
    <font>
      <b/>
      <sz val="9"/>
      <name val="Arial"/>
      <family val="2"/>
    </font>
    <font>
      <b/>
      <sz val="10"/>
      <name val="Arial"/>
      <family val="2"/>
    </font>
    <font>
      <sz val="9"/>
      <color indexed="56"/>
      <name val="Verdana"/>
      <family val="2"/>
    </font>
    <font>
      <b/>
      <sz val="12"/>
      <color indexed="35"/>
      <name val="Arial"/>
      <family val="2"/>
    </font>
    <font>
      <b/>
      <sz val="12"/>
      <color indexed="35"/>
      <name val="Wingdings"/>
      <charset val="2"/>
    </font>
    <font>
      <sz val="11"/>
      <name val="Verdana"/>
      <family val="2"/>
    </font>
    <font>
      <sz val="9"/>
      <color indexed="56"/>
      <name val="Tahoma"/>
      <family val="2"/>
    </font>
    <font>
      <sz val="10"/>
      <color indexed="56"/>
      <name val="Tahoma"/>
      <family val="2"/>
    </font>
    <font>
      <b/>
      <sz val="14"/>
      <color indexed="9"/>
      <name val="Tahoma"/>
      <family val="2"/>
    </font>
    <font>
      <sz val="11"/>
      <color indexed="54"/>
      <name val="Arial"/>
      <family val="2"/>
    </font>
    <font>
      <sz val="8"/>
      <name val="Tahoma"/>
      <family val="2"/>
    </font>
    <font>
      <sz val="11"/>
      <name val="Arial"/>
      <family val="2"/>
    </font>
    <font>
      <b/>
      <sz val="12"/>
      <name val="Tahoma"/>
      <family val="2"/>
    </font>
    <font>
      <i/>
      <sz val="9"/>
      <name val="Tahoma"/>
      <family val="2"/>
    </font>
    <font>
      <b/>
      <sz val="14"/>
      <name val="Tahoma"/>
      <family val="2"/>
    </font>
    <font>
      <vertAlign val="superscript"/>
      <sz val="9"/>
      <name val="Tahoma"/>
      <family val="2"/>
    </font>
    <font>
      <vertAlign val="superscript"/>
      <sz val="10"/>
      <name val="Tahoma"/>
      <family val="2"/>
    </font>
    <font>
      <b/>
      <sz val="11"/>
      <name val="Tahoma"/>
      <family val="2"/>
    </font>
    <font>
      <b/>
      <i/>
      <sz val="9"/>
      <name val="Tahoma"/>
      <family val="2"/>
    </font>
    <font>
      <sz val="9"/>
      <name val="Wingdings 3"/>
      <family val="1"/>
    </font>
    <font>
      <sz val="9"/>
      <color indexed="9"/>
      <name val="Tahoma"/>
      <family val="2"/>
    </font>
    <font>
      <b/>
      <sz val="10"/>
      <name val="Calibri"/>
      <family val="2"/>
    </font>
    <font>
      <sz val="12"/>
      <name val="Arial"/>
      <family val="2"/>
    </font>
    <font>
      <b/>
      <i/>
      <sz val="10"/>
      <name val="Tahoma"/>
      <family val="2"/>
    </font>
    <font>
      <sz val="10"/>
      <color indexed="9"/>
      <name val="Franklin Gothic Demi"/>
      <family val="2"/>
    </font>
    <font>
      <sz val="10"/>
      <name val="Arial Unicode MS"/>
      <family val="2"/>
    </font>
    <font>
      <b/>
      <sz val="12"/>
      <name val="Arial"/>
      <family val="2"/>
    </font>
    <font>
      <sz val="8"/>
      <color indexed="62"/>
      <name val="Simplified Arabic"/>
      <family val="1"/>
    </font>
    <font>
      <sz val="9"/>
      <color indexed="56"/>
      <name val="Wingdings"/>
      <charset val="2"/>
    </font>
    <font>
      <sz val="18"/>
      <name val="Arial Rounded MT Bold"/>
      <family val="2"/>
    </font>
    <font>
      <b/>
      <u/>
      <sz val="9"/>
      <name val="Tahoma"/>
      <family val="2"/>
    </font>
    <font>
      <sz val="10"/>
      <name val="Verdana"/>
      <family val="2"/>
    </font>
    <font>
      <sz val="10"/>
      <name val="Arial"/>
      <family val="2"/>
    </font>
    <font>
      <sz val="11"/>
      <name val="Arial"/>
      <family val="2"/>
    </font>
    <font>
      <sz val="11"/>
      <name val="Arial"/>
      <family val="2"/>
    </font>
    <font>
      <i/>
      <sz val="11"/>
      <color indexed="15"/>
      <name val="Verdana"/>
      <family val="2"/>
    </font>
    <font>
      <u/>
      <sz val="9"/>
      <color rgb="FF002060"/>
      <name val="Tahoma"/>
      <family val="2"/>
    </font>
    <font>
      <sz val="10"/>
      <color theme="1"/>
      <name val="Arial"/>
      <family val="2"/>
    </font>
    <font>
      <sz val="11"/>
      <color theme="1"/>
      <name val="Calibri"/>
      <family val="2"/>
      <scheme val="minor"/>
    </font>
    <font>
      <sz val="9"/>
      <color rgb="FF002060"/>
      <name val="Tahoma"/>
      <family val="2"/>
    </font>
    <font>
      <sz val="11"/>
      <color rgb="FF1F497D"/>
      <name val="Calibri"/>
      <family val="2"/>
    </font>
    <font>
      <b/>
      <sz val="12"/>
      <color theme="0"/>
      <name val="Arial"/>
      <family val="2"/>
    </font>
    <font>
      <sz val="11"/>
      <color rgb="FF00B0F0"/>
      <name val="Verdana"/>
      <family val="2"/>
    </font>
    <font>
      <sz val="8"/>
      <color rgb="FF000000"/>
      <name val="Tahoma"/>
      <family val="2"/>
    </font>
  </fonts>
  <fills count="10">
    <fill>
      <patternFill patternType="none"/>
    </fill>
    <fill>
      <patternFill patternType="gray125"/>
    </fill>
    <fill>
      <patternFill patternType="solid">
        <fgColor indexed="65"/>
        <bgColor indexed="64"/>
      </patternFill>
    </fill>
    <fill>
      <patternFill patternType="solid">
        <fgColor indexed="65"/>
        <bgColor indexed="12"/>
      </patternFill>
    </fill>
    <fill>
      <patternFill patternType="solid">
        <fgColor indexed="9"/>
        <bgColor indexed="64"/>
      </patternFill>
    </fill>
    <fill>
      <patternFill patternType="solid">
        <fgColor indexed="54"/>
        <bgColor indexed="64"/>
      </patternFill>
    </fill>
    <fill>
      <patternFill patternType="solid">
        <fgColor indexed="54"/>
        <bgColor indexed="12"/>
      </patternFill>
    </fill>
    <fill>
      <patternFill patternType="solid">
        <fgColor indexed="22"/>
        <bgColor indexed="64"/>
      </patternFill>
    </fill>
    <fill>
      <patternFill patternType="solid">
        <fgColor indexed="31"/>
        <bgColor indexed="64"/>
      </patternFill>
    </fill>
    <fill>
      <patternFill patternType="solid">
        <fgColor indexed="9"/>
        <bgColor indexed="31"/>
      </patternFill>
    </fill>
  </fills>
  <borders count="91">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n">
        <color indexed="23"/>
      </bottom>
      <diagonal/>
    </border>
    <border>
      <left style="thin">
        <color indexed="18"/>
      </left>
      <right/>
      <top style="thin">
        <color indexed="18"/>
      </top>
      <bottom/>
      <diagonal/>
    </border>
    <border>
      <left style="thin">
        <color indexed="18"/>
      </left>
      <right/>
      <top/>
      <bottom/>
      <diagonal/>
    </border>
    <border>
      <left/>
      <right/>
      <top style="thin">
        <color indexed="23"/>
      </top>
      <bottom style="thin">
        <color indexed="23"/>
      </bottom>
      <diagonal/>
    </border>
    <border>
      <left style="thin">
        <color indexed="23"/>
      </left>
      <right style="thin">
        <color indexed="23"/>
      </right>
      <top style="hair">
        <color indexed="23"/>
      </top>
      <bottom style="hair">
        <color indexed="23"/>
      </bottom>
      <diagonal/>
    </border>
    <border>
      <left/>
      <right/>
      <top style="dashed">
        <color indexed="56"/>
      </top>
      <bottom style="thin">
        <color indexed="23"/>
      </bottom>
      <diagonal/>
    </border>
    <border>
      <left style="hair">
        <color indexed="23"/>
      </left>
      <right style="hair">
        <color indexed="23"/>
      </right>
      <top style="thin">
        <color indexed="23"/>
      </top>
      <bottom style="thin">
        <color indexed="23"/>
      </bottom>
      <diagonal/>
    </border>
    <border>
      <left style="hair">
        <color indexed="23"/>
      </left>
      <right style="thin">
        <color indexed="23"/>
      </right>
      <top style="thin">
        <color indexed="23"/>
      </top>
      <bottom style="thin">
        <color indexed="23"/>
      </bottom>
      <diagonal/>
    </border>
    <border>
      <left style="hair">
        <color indexed="23"/>
      </left>
      <right style="hair">
        <color indexed="23"/>
      </right>
      <top style="thin">
        <color indexed="23"/>
      </top>
      <bottom style="thin">
        <color indexed="64"/>
      </bottom>
      <diagonal/>
    </border>
    <border>
      <left style="hair">
        <color indexed="23"/>
      </left>
      <right style="thin">
        <color indexed="23"/>
      </right>
      <top style="thin">
        <color indexed="23"/>
      </top>
      <bottom style="thin">
        <color indexed="64"/>
      </bottom>
      <diagonal/>
    </border>
    <border>
      <left style="hair">
        <color indexed="23"/>
      </left>
      <right style="hair">
        <color indexed="23"/>
      </right>
      <top style="thin">
        <color indexed="64"/>
      </top>
      <bottom style="thin">
        <color indexed="64"/>
      </bottom>
      <diagonal/>
    </border>
    <border>
      <left style="hair">
        <color indexed="23"/>
      </left>
      <right style="thin">
        <color indexed="23"/>
      </right>
      <top style="thin">
        <color indexed="64"/>
      </top>
      <bottom style="thin">
        <color indexed="64"/>
      </bottom>
      <diagonal/>
    </border>
    <border>
      <left style="hair">
        <color indexed="23"/>
      </left>
      <right style="hair">
        <color indexed="23"/>
      </right>
      <top style="thin">
        <color indexed="64"/>
      </top>
      <bottom style="thin">
        <color indexed="23"/>
      </bottom>
      <diagonal/>
    </border>
    <border>
      <left style="hair">
        <color indexed="23"/>
      </left>
      <right style="thin">
        <color indexed="23"/>
      </right>
      <top style="thin">
        <color indexed="64"/>
      </top>
      <bottom style="thin">
        <color indexed="23"/>
      </bottom>
      <diagonal/>
    </border>
    <border>
      <left style="thin">
        <color indexed="23"/>
      </left>
      <right style="hair">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style="hair">
        <color indexed="23"/>
      </right>
      <top/>
      <bottom style="hair">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hair">
        <color indexed="23"/>
      </right>
      <top style="thin">
        <color indexed="23"/>
      </top>
      <bottom style="thin">
        <color indexed="23"/>
      </bottom>
      <diagonal/>
    </border>
    <border>
      <left style="thin">
        <color indexed="18"/>
      </left>
      <right/>
      <top/>
      <bottom style="thin">
        <color indexed="18"/>
      </bottom>
      <diagonal/>
    </border>
    <border>
      <left style="thin">
        <color indexed="23"/>
      </left>
      <right style="thin">
        <color indexed="23"/>
      </right>
      <top style="thin">
        <color indexed="23"/>
      </top>
      <bottom/>
      <diagonal/>
    </border>
    <border>
      <left style="thin">
        <color indexed="23"/>
      </left>
      <right style="hair">
        <color indexed="23"/>
      </right>
      <top style="thin">
        <color indexed="23"/>
      </top>
      <bottom/>
      <diagonal/>
    </border>
    <border>
      <left style="thin">
        <color indexed="23"/>
      </left>
      <right/>
      <top/>
      <bottom/>
      <diagonal/>
    </border>
    <border>
      <left style="thin">
        <color indexed="23"/>
      </left>
      <right style="thin">
        <color indexed="23"/>
      </right>
      <top style="medium">
        <color indexed="64"/>
      </top>
      <bottom style="hair">
        <color indexed="23"/>
      </bottom>
      <diagonal/>
    </border>
    <border>
      <left style="thin">
        <color indexed="23"/>
      </left>
      <right style="hair">
        <color indexed="23"/>
      </right>
      <top style="medium">
        <color indexed="64"/>
      </top>
      <bottom style="hair">
        <color indexed="23"/>
      </bottom>
      <diagonal/>
    </border>
    <border>
      <left style="thin">
        <color indexed="23"/>
      </left>
      <right style="medium">
        <color indexed="64"/>
      </right>
      <top style="medium">
        <color indexed="64"/>
      </top>
      <bottom style="hair">
        <color indexed="23"/>
      </bottom>
      <diagonal/>
    </border>
    <border>
      <left style="thin">
        <color indexed="23"/>
      </left>
      <right style="medium">
        <color indexed="64"/>
      </right>
      <top style="hair">
        <color indexed="23"/>
      </top>
      <bottom style="hair">
        <color indexed="23"/>
      </bottom>
      <diagonal/>
    </border>
    <border>
      <left style="thin">
        <color indexed="23"/>
      </left>
      <right style="thin">
        <color indexed="23"/>
      </right>
      <top style="hair">
        <color indexed="23"/>
      </top>
      <bottom style="medium">
        <color indexed="64"/>
      </bottom>
      <diagonal/>
    </border>
    <border>
      <left style="thin">
        <color indexed="23"/>
      </left>
      <right style="medium">
        <color indexed="64"/>
      </right>
      <top style="hair">
        <color indexed="23"/>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56"/>
      </bottom>
      <diagonal/>
    </border>
    <border>
      <left style="thin">
        <color indexed="23"/>
      </left>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23"/>
      </left>
      <right style="hair">
        <color indexed="23"/>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diagonal/>
    </border>
    <border>
      <left style="medium">
        <color indexed="64"/>
      </left>
      <right/>
      <top/>
      <bottom/>
      <diagonal/>
    </border>
    <border>
      <left/>
      <right/>
      <top style="thin">
        <color indexed="18"/>
      </top>
      <bottom/>
      <diagonal/>
    </border>
    <border>
      <left/>
      <right style="thin">
        <color indexed="18"/>
      </right>
      <top style="thin">
        <color indexed="18"/>
      </top>
      <bottom/>
      <diagonal/>
    </border>
    <border>
      <left/>
      <right/>
      <top/>
      <bottom style="thin">
        <color indexed="18"/>
      </bottom>
      <diagonal/>
    </border>
    <border>
      <left/>
      <right style="thin">
        <color indexed="18"/>
      </right>
      <top/>
      <bottom style="thin">
        <color indexed="18"/>
      </bottom>
      <diagonal/>
    </border>
    <border>
      <left/>
      <right style="thin">
        <color indexed="18"/>
      </right>
      <top/>
      <bottom/>
      <diagonal/>
    </border>
    <border>
      <left/>
      <right/>
      <top style="thin">
        <color indexed="23"/>
      </top>
      <bottom/>
      <diagonal/>
    </border>
    <border>
      <left style="dashed">
        <color indexed="56"/>
      </left>
      <right/>
      <top/>
      <bottom/>
      <diagonal/>
    </border>
    <border>
      <left/>
      <right style="dashed">
        <color indexed="56"/>
      </right>
      <top/>
      <bottom/>
      <diagonal/>
    </border>
    <border>
      <left style="dashed">
        <color indexed="56"/>
      </left>
      <right/>
      <top style="dashed">
        <color indexed="56"/>
      </top>
      <bottom/>
      <diagonal/>
    </border>
    <border>
      <left/>
      <right/>
      <top style="dashed">
        <color indexed="56"/>
      </top>
      <bottom/>
      <diagonal/>
    </border>
    <border>
      <left/>
      <right style="dashed">
        <color indexed="56"/>
      </right>
      <top style="dashed">
        <color indexed="56"/>
      </top>
      <bottom/>
      <diagonal/>
    </border>
    <border>
      <left style="dashed">
        <color indexed="56"/>
      </left>
      <right/>
      <top/>
      <bottom style="dashed">
        <color indexed="56"/>
      </bottom>
      <diagonal/>
    </border>
    <border>
      <left/>
      <right style="dashed">
        <color indexed="56"/>
      </right>
      <top/>
      <bottom style="dashed">
        <color indexed="56"/>
      </bottom>
      <diagonal/>
    </border>
    <border>
      <left style="medium">
        <color indexed="64"/>
      </left>
      <right style="thin">
        <color indexed="23"/>
      </right>
      <top style="medium">
        <color indexed="64"/>
      </top>
      <bottom/>
      <diagonal/>
    </border>
    <border>
      <left style="medium">
        <color indexed="64"/>
      </left>
      <right style="thin">
        <color indexed="23"/>
      </right>
      <top/>
      <bottom/>
      <diagonal/>
    </border>
    <border>
      <left style="medium">
        <color indexed="64"/>
      </left>
      <right style="thin">
        <color indexed="23"/>
      </right>
      <top/>
      <bottom style="medium">
        <color indexed="64"/>
      </bottom>
      <diagonal/>
    </border>
    <border>
      <left style="thin">
        <color indexed="23"/>
      </left>
      <right/>
      <top style="hair">
        <color indexed="23"/>
      </top>
      <bottom style="medium">
        <color indexed="64"/>
      </bottom>
      <diagonal/>
    </border>
    <border>
      <left/>
      <right style="thin">
        <color indexed="23"/>
      </right>
      <top style="hair">
        <color indexed="23"/>
      </top>
      <bottom style="medium">
        <color indexed="64"/>
      </bottom>
      <diagonal/>
    </border>
    <border>
      <left style="thin">
        <color indexed="23"/>
      </left>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top style="medium">
        <color indexed="64"/>
      </top>
      <bottom style="hair">
        <color indexed="23"/>
      </bottom>
      <diagonal/>
    </border>
    <border>
      <left/>
      <right style="thin">
        <color indexed="23"/>
      </right>
      <top style="medium">
        <color indexed="64"/>
      </top>
      <bottom style="hair">
        <color indexed="23"/>
      </bottom>
      <diagonal/>
    </border>
    <border>
      <left style="thin">
        <color indexed="23"/>
      </left>
      <right style="hair">
        <color indexed="23"/>
      </right>
      <top style="thin">
        <color indexed="64"/>
      </top>
      <bottom style="thin">
        <color indexed="23"/>
      </bottom>
      <diagonal/>
    </border>
    <border>
      <left style="thin">
        <color indexed="23"/>
      </left>
      <right style="hair">
        <color indexed="23"/>
      </right>
      <top style="thin">
        <color indexed="23"/>
      </top>
      <bottom style="thin">
        <color indexed="64"/>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64"/>
      </top>
      <bottom style="thin">
        <color indexed="23"/>
      </bottom>
      <diagonal/>
    </border>
    <border>
      <left/>
      <right/>
      <top/>
      <bottom style="thin">
        <color theme="0"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s>
  <cellStyleXfs count="38">
    <xf numFmtId="0" fontId="0" fillId="0" borderId="0"/>
    <xf numFmtId="170" fontId="25" fillId="2" borderId="2">
      <alignment horizontal="center"/>
      <protection locked="0"/>
    </xf>
    <xf numFmtId="43" fontId="1" fillId="0" borderId="0" applyFont="0" applyFill="0" applyBorder="0" applyAlignment="0" applyProtection="0"/>
    <xf numFmtId="43" fontId="25" fillId="0" borderId="0" applyFont="0" applyFill="0" applyBorder="0" applyAlignment="0" applyProtection="0"/>
    <xf numFmtId="43" fontId="69" fillId="0" borderId="0" applyFont="0" applyFill="0" applyBorder="0" applyAlignment="0" applyProtection="0"/>
    <xf numFmtId="43" fontId="25" fillId="0" borderId="0" applyFont="0" applyFill="0" applyBorder="0" applyAlignment="0" applyProtection="0"/>
    <xf numFmtId="43" fontId="70" fillId="0" borderId="0" applyFont="0" applyFill="0" applyBorder="0" applyAlignment="0" applyProtection="0"/>
    <xf numFmtId="0" fontId="25" fillId="0" borderId="80">
      <alignment horizontal="center"/>
    </xf>
    <xf numFmtId="44" fontId="1" fillId="0" borderId="0" applyFont="0" applyFill="0" applyBorder="0" applyAlignment="0" applyProtection="0"/>
    <xf numFmtId="44" fontId="25"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3" borderId="0" applyFill="0">
      <alignment horizontal="left" vertical="top" wrapText="1"/>
      <protection locked="0"/>
    </xf>
    <xf numFmtId="0" fontId="74" fillId="0" borderId="0"/>
    <xf numFmtId="0" fontId="67" fillId="0" borderId="0"/>
    <xf numFmtId="0" fontId="22" fillId="0" borderId="0"/>
    <xf numFmtId="0" fontId="25" fillId="0" borderId="0"/>
    <xf numFmtId="0" fontId="68" fillId="0" borderId="0"/>
    <xf numFmtId="0" fontId="8" fillId="0" borderId="0"/>
    <xf numFmtId="0" fontId="69" fillId="0" borderId="0"/>
    <xf numFmtId="0" fontId="25" fillId="0" borderId="0"/>
    <xf numFmtId="0" fontId="22" fillId="0" borderId="0"/>
    <xf numFmtId="9" fontId="1" fillId="0" borderId="0" applyFont="0" applyFill="0" applyBorder="0" applyAlignment="0" applyProtection="0"/>
    <xf numFmtId="9" fontId="25" fillId="0" borderId="0" applyFont="0" applyFill="0" applyBorder="0" applyAlignment="0" applyProtection="0"/>
    <xf numFmtId="9" fontId="69" fillId="0" borderId="0" applyFont="0" applyFill="0" applyBorder="0" applyAlignment="0" applyProtection="0"/>
    <xf numFmtId="9" fontId="25" fillId="0" borderId="0" applyFont="0" applyFill="0" applyBorder="0" applyAlignment="0" applyProtection="0"/>
    <xf numFmtId="9" fontId="70" fillId="0" borderId="0" applyFont="0" applyFill="0" applyBorder="0" applyAlignment="0" applyProtection="0"/>
    <xf numFmtId="0" fontId="75" fillId="2" borderId="0">
      <alignment horizontal="right"/>
    </xf>
    <xf numFmtId="0" fontId="7" fillId="3" borderId="0">
      <alignment horizontal="left"/>
    </xf>
    <xf numFmtId="0" fontId="7" fillId="3" borderId="0">
      <alignment horizontal="left"/>
    </xf>
    <xf numFmtId="0" fontId="7" fillId="3" borderId="0">
      <alignment horizontal="left"/>
    </xf>
  </cellStyleXfs>
  <cellXfs count="537">
    <xf numFmtId="0" fontId="0" fillId="0" borderId="0" xfId="0"/>
    <xf numFmtId="0" fontId="4" fillId="3" borderId="0" xfId="0" applyFont="1" applyFill="1" applyAlignment="1" applyProtection="1">
      <alignment vertical="center"/>
    </xf>
    <xf numFmtId="0" fontId="4" fillId="3" borderId="0" xfId="0" applyFont="1" applyFill="1" applyAlignment="1" applyProtection="1">
      <alignment horizontal="left" vertical="center"/>
    </xf>
    <xf numFmtId="0" fontId="6" fillId="3" borderId="0" xfId="0" applyFont="1" applyFill="1" applyAlignment="1" applyProtection="1">
      <alignment horizontal="left" vertical="center"/>
    </xf>
    <xf numFmtId="0" fontId="4" fillId="3" borderId="0" xfId="0" applyFont="1" applyFill="1" applyAlignment="1" applyProtection="1">
      <alignment horizontal="right"/>
    </xf>
    <xf numFmtId="0" fontId="4" fillId="3" borderId="0" xfId="0" applyFont="1" applyFill="1" applyAlignment="1" applyProtection="1">
      <alignment vertical="top"/>
      <protection locked="0"/>
    </xf>
    <xf numFmtId="0" fontId="4" fillId="3" borderId="0" xfId="0" applyFont="1" applyFill="1" applyAlignment="1" applyProtection="1">
      <alignment vertical="top"/>
    </xf>
    <xf numFmtId="0" fontId="3" fillId="3" borderId="0" xfId="0" applyFont="1" applyFill="1" applyAlignment="1" applyProtection="1">
      <alignment horizontal="left" vertical="center"/>
    </xf>
    <xf numFmtId="0" fontId="3" fillId="3" borderId="0" xfId="0" applyFont="1" applyFill="1" applyAlignment="1" applyProtection="1">
      <alignment horizontal="left" vertical="center"/>
      <protection locked="0"/>
    </xf>
    <xf numFmtId="0" fontId="22" fillId="2" borderId="0" xfId="28" applyFill="1"/>
    <xf numFmtId="0" fontId="24" fillId="2" borderId="0" xfId="28" applyFont="1" applyFill="1" applyAlignment="1">
      <alignment vertical="center"/>
    </xf>
    <xf numFmtId="0" fontId="22" fillId="2" borderId="0" xfId="28" applyFill="1" applyAlignment="1">
      <alignment vertical="center"/>
    </xf>
    <xf numFmtId="0" fontId="14" fillId="3" borderId="0" xfId="35" applyFont="1" applyFill="1" applyBorder="1" applyAlignment="1">
      <alignment horizontal="left" vertical="top" wrapText="1"/>
    </xf>
    <xf numFmtId="0" fontId="2" fillId="4" borderId="4" xfId="0" applyFont="1" applyFill="1" applyBorder="1" applyAlignment="1" applyProtection="1">
      <alignment horizontal="right" vertical="center" wrapText="1" indent="1"/>
    </xf>
    <xf numFmtId="0" fontId="2" fillId="4" borderId="5" xfId="0" applyFont="1" applyFill="1" applyBorder="1" applyAlignment="1" applyProtection="1">
      <alignment horizontal="right" vertical="center" wrapText="1" indent="1"/>
    </xf>
    <xf numFmtId="0" fontId="0" fillId="5" borderId="0" xfId="0" applyFill="1" applyProtection="1"/>
    <xf numFmtId="0" fontId="12" fillId="6" borderId="0" xfId="0" applyFont="1" applyFill="1" applyProtection="1"/>
    <xf numFmtId="0" fontId="13" fillId="6" borderId="0" xfId="0" applyFont="1" applyFill="1" applyAlignment="1" applyProtection="1">
      <alignment vertical="top"/>
    </xf>
    <xf numFmtId="0" fontId="28" fillId="2" borderId="0" xfId="17" applyNumberFormat="1" applyFont="1" applyFill="1" applyBorder="1" applyAlignment="1" applyProtection="1">
      <alignment horizontal="left"/>
    </xf>
    <xf numFmtId="165" fontId="8" fillId="2" borderId="0" xfId="0" applyNumberFormat="1" applyFont="1" applyFill="1" applyBorder="1" applyAlignment="1" applyProtection="1">
      <alignment horizontal="left" wrapText="1"/>
    </xf>
    <xf numFmtId="0" fontId="1" fillId="6" borderId="0" xfId="0" applyFont="1" applyFill="1" applyProtection="1"/>
    <xf numFmtId="0" fontId="30" fillId="6" borderId="0" xfId="0" applyFont="1" applyFill="1" applyProtection="1"/>
    <xf numFmtId="0" fontId="26" fillId="6" borderId="0" xfId="0" applyFont="1" applyFill="1" applyProtection="1"/>
    <xf numFmtId="0" fontId="26" fillId="5" borderId="0" xfId="0" applyFont="1" applyFill="1" applyProtection="1"/>
    <xf numFmtId="0" fontId="26" fillId="6" borderId="0" xfId="0" applyFont="1" applyFill="1" applyAlignment="1" applyProtection="1"/>
    <xf numFmtId="0" fontId="26" fillId="6" borderId="0" xfId="0" applyFont="1" applyFill="1" applyBorder="1" applyProtection="1"/>
    <xf numFmtId="0" fontId="27" fillId="3" borderId="0" xfId="0" applyFont="1" applyFill="1" applyBorder="1" applyAlignment="1" applyProtection="1">
      <alignment horizontal="left" indent="1"/>
    </xf>
    <xf numFmtId="0" fontId="27" fillId="2" borderId="0" xfId="0" applyFont="1" applyFill="1"/>
    <xf numFmtId="0" fontId="26" fillId="5" borderId="0" xfId="0" applyFont="1" applyFill="1"/>
    <xf numFmtId="0" fontId="21" fillId="6" borderId="0" xfId="0" applyFont="1" applyFill="1" applyAlignment="1" applyProtection="1">
      <alignment horizontal="left" indent="1"/>
    </xf>
    <xf numFmtId="0" fontId="22" fillId="0" borderId="0" xfId="28" applyFill="1"/>
    <xf numFmtId="0" fontId="0" fillId="0" borderId="0" xfId="0" applyFill="1" applyProtection="1"/>
    <xf numFmtId="0" fontId="22" fillId="5" borderId="0" xfId="28" applyFont="1" applyFill="1"/>
    <xf numFmtId="0" fontId="30" fillId="2" borderId="0" xfId="0" applyFont="1" applyFill="1" applyBorder="1"/>
    <xf numFmtId="0" fontId="25" fillId="2" borderId="0" xfId="0" applyFont="1" applyFill="1" applyProtection="1"/>
    <xf numFmtId="0" fontId="25" fillId="6" borderId="0" xfId="0" applyFont="1" applyFill="1" applyProtection="1"/>
    <xf numFmtId="0" fontId="3" fillId="2" borderId="0" xfId="0" applyFont="1" applyFill="1" applyBorder="1" applyAlignment="1" applyProtection="1">
      <alignment horizontal="left" vertical="center"/>
    </xf>
    <xf numFmtId="0" fontId="12"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top"/>
    </xf>
    <xf numFmtId="175" fontId="25" fillId="2" borderId="3" xfId="8" applyNumberFormat="1" applyFont="1" applyFill="1" applyBorder="1" applyAlignment="1" applyProtection="1">
      <alignment horizontal="center"/>
      <protection locked="0"/>
    </xf>
    <xf numFmtId="0" fontId="42" fillId="6" borderId="0" xfId="0" applyFont="1" applyFill="1" applyProtection="1"/>
    <xf numFmtId="171" fontId="25" fillId="2" borderId="6" xfId="0" applyNumberFormat="1" applyFont="1" applyFill="1" applyBorder="1" applyAlignment="1" applyProtection="1">
      <alignment horizontal="left" indent="1"/>
      <protection locked="0"/>
    </xf>
    <xf numFmtId="0" fontId="43" fillId="6" borderId="0" xfId="0" applyFont="1" applyFill="1" applyProtection="1"/>
    <xf numFmtId="0" fontId="44" fillId="6" borderId="0" xfId="0" applyFont="1" applyFill="1" applyAlignment="1" applyProtection="1">
      <alignment horizontal="center" vertical="center" wrapText="1"/>
    </xf>
    <xf numFmtId="0" fontId="21" fillId="6" borderId="0" xfId="0" applyFont="1" applyFill="1" applyAlignment="1" applyProtection="1">
      <alignment horizontal="left" vertical="top" wrapText="1" indent="1"/>
    </xf>
    <xf numFmtId="0" fontId="45" fillId="6" borderId="0" xfId="0" applyFont="1" applyFill="1" applyProtection="1"/>
    <xf numFmtId="174" fontId="25" fillId="4" borderId="7" xfId="0" applyNumberFormat="1" applyFont="1" applyFill="1" applyBorder="1" applyAlignment="1" applyProtection="1">
      <alignment horizontal="right" vertical="center" shrinkToFit="1"/>
      <protection locked="0"/>
    </xf>
    <xf numFmtId="0" fontId="33" fillId="0" borderId="0" xfId="35" applyFont="1" applyFill="1" applyBorder="1" applyAlignment="1">
      <alignment horizontal="right" vertical="top"/>
    </xf>
    <xf numFmtId="3" fontId="27" fillId="4" borderId="1" xfId="0" applyNumberFormat="1" applyFont="1" applyFill="1" applyBorder="1" applyAlignment="1" applyProtection="1">
      <alignment horizontal="right" vertical="center" shrinkToFit="1"/>
      <protection locked="0"/>
    </xf>
    <xf numFmtId="0" fontId="8" fillId="2" borderId="0" xfId="28" applyFont="1" applyFill="1" applyBorder="1" applyAlignment="1" applyProtection="1">
      <alignment horizontal="left" vertical="top" wrapText="1" indent="1"/>
    </xf>
    <xf numFmtId="0" fontId="8" fillId="3" borderId="0" xfId="0" applyFont="1" applyFill="1" applyAlignment="1" applyProtection="1">
      <alignment horizontal="center" vertical="center"/>
    </xf>
    <xf numFmtId="0" fontId="8" fillId="3" borderId="0" xfId="0" applyFont="1" applyFill="1" applyAlignment="1" applyProtection="1">
      <alignment horizontal="left" vertical="center"/>
    </xf>
    <xf numFmtId="0" fontId="25" fillId="3" borderId="3" xfId="0" applyFont="1" applyFill="1" applyBorder="1" applyAlignment="1" applyProtection="1">
      <alignment horizontal="center" wrapText="1"/>
      <protection locked="0"/>
    </xf>
    <xf numFmtId="164" fontId="25" fillId="2" borderId="6" xfId="0" applyNumberFormat="1" applyFont="1" applyFill="1" applyBorder="1" applyAlignment="1" applyProtection="1">
      <alignment horizontal="left" indent="1"/>
      <protection locked="0"/>
    </xf>
    <xf numFmtId="0" fontId="25" fillId="0" borderId="6" xfId="7" applyFont="1" applyBorder="1" applyAlignment="1" applyProtection="1">
      <alignment horizontal="center"/>
      <protection locked="0"/>
    </xf>
    <xf numFmtId="0" fontId="25" fillId="2" borderId="3" xfId="0" applyFont="1" applyFill="1" applyBorder="1" applyAlignment="1" applyProtection="1">
      <alignment horizontal="center"/>
      <protection locked="0"/>
    </xf>
    <xf numFmtId="0" fontId="46" fillId="2" borderId="0" xfId="0" applyFont="1" applyFill="1" applyBorder="1" applyAlignment="1">
      <alignment horizontal="right" wrapText="1"/>
    </xf>
    <xf numFmtId="0" fontId="46" fillId="2" borderId="0" xfId="0" applyFont="1" applyFill="1" applyBorder="1" applyAlignment="1" applyProtection="1">
      <alignment horizontal="right" wrapText="1"/>
    </xf>
    <xf numFmtId="0" fontId="25" fillId="0" borderId="8" xfId="7" applyFont="1" applyBorder="1" applyProtection="1">
      <alignment horizontal="center"/>
      <protection locked="0"/>
    </xf>
    <xf numFmtId="0" fontId="2" fillId="2" borderId="0" xfId="0" applyFont="1" applyFill="1" applyBorder="1" applyAlignment="1">
      <alignment horizontal="right" wrapText="1"/>
    </xf>
    <xf numFmtId="0" fontId="47" fillId="0" borderId="0" xfId="0" applyFont="1"/>
    <xf numFmtId="0" fontId="8" fillId="2" borderId="0" xfId="0" applyFont="1" applyFill="1" applyBorder="1" applyAlignment="1" applyProtection="1">
      <alignment horizontal="left" vertical="center" indent="2"/>
    </xf>
    <xf numFmtId="0" fontId="25" fillId="2" borderId="0" xfId="0" applyFont="1" applyFill="1" applyBorder="1" applyAlignment="1" applyProtection="1">
      <alignment horizontal="left" vertical="center" indent="1"/>
    </xf>
    <xf numFmtId="0" fontId="49" fillId="2" borderId="0" xfId="0" applyFont="1" applyFill="1" applyBorder="1" applyAlignment="1">
      <alignment horizontal="left" vertical="center"/>
    </xf>
    <xf numFmtId="0" fontId="46" fillId="2" borderId="0" xfId="0" applyFont="1" applyFill="1" applyAlignment="1" applyProtection="1">
      <alignment horizontal="left" indent="2"/>
    </xf>
    <xf numFmtId="0" fontId="11" fillId="2" borderId="0" xfId="0" applyFont="1" applyFill="1" applyAlignment="1">
      <alignment horizontal="left" indent="2"/>
    </xf>
    <xf numFmtId="0" fontId="25" fillId="2" borderId="0" xfId="0" applyFont="1" applyFill="1"/>
    <xf numFmtId="0" fontId="3" fillId="2" borderId="0" xfId="34" applyFont="1">
      <alignment horizontal="right"/>
    </xf>
    <xf numFmtId="0" fontId="47" fillId="0" borderId="0" xfId="0" applyFont="1" applyAlignment="1">
      <alignment horizont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25" fillId="2" borderId="11" xfId="0" applyNumberFormat="1" applyFont="1" applyFill="1" applyBorder="1" applyAlignment="1">
      <alignment horizontal="center" vertical="center"/>
    </xf>
    <xf numFmtId="3" fontId="25" fillId="2" borderId="12" xfId="0" applyNumberFormat="1" applyFont="1" applyFill="1" applyBorder="1" applyAlignment="1" applyProtection="1">
      <alignment horizontal="right" vertical="center" indent="1" shrinkToFit="1"/>
      <protection locked="0"/>
    </xf>
    <xf numFmtId="0" fontId="25" fillId="2" borderId="13" xfId="0" applyNumberFormat="1" applyFont="1" applyFill="1" applyBorder="1" applyAlignment="1" applyProtection="1">
      <alignment horizontal="center" vertical="center"/>
      <protection locked="0"/>
    </xf>
    <xf numFmtId="3" fontId="25" fillId="2" borderId="14" xfId="0" applyNumberFormat="1" applyFont="1" applyFill="1" applyBorder="1" applyAlignment="1" applyProtection="1">
      <alignment horizontal="right" vertical="center" indent="1" shrinkToFit="1"/>
      <protection locked="0"/>
    </xf>
    <xf numFmtId="0" fontId="25" fillId="2" borderId="15" xfId="0" applyNumberFormat="1" applyFont="1" applyFill="1" applyBorder="1" applyAlignment="1" applyProtection="1">
      <alignment horizontal="center" vertical="center"/>
      <protection locked="0"/>
    </xf>
    <xf numFmtId="3" fontId="25" fillId="2" borderId="16" xfId="0" applyNumberFormat="1" applyFont="1" applyFill="1" applyBorder="1" applyAlignment="1" applyProtection="1">
      <alignment horizontal="right" vertical="center" indent="1" shrinkToFit="1"/>
      <protection locked="0"/>
    </xf>
    <xf numFmtId="0" fontId="3" fillId="3" borderId="17"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168" fontId="25" fillId="3" borderId="17" xfId="0" applyNumberFormat="1" applyFont="1" applyFill="1" applyBorder="1" applyAlignment="1" applyProtection="1">
      <alignment horizontal="center" vertical="center" wrapText="1"/>
      <protection locked="0"/>
    </xf>
    <xf numFmtId="168" fontId="25" fillId="3" borderId="10" xfId="0" applyNumberFormat="1" applyFont="1" applyFill="1" applyBorder="1" applyAlignment="1" applyProtection="1">
      <alignment horizontal="center" vertical="center" wrapText="1"/>
      <protection locked="0"/>
    </xf>
    <xf numFmtId="172" fontId="25" fillId="3" borderId="17" xfId="0" applyNumberFormat="1" applyFont="1" applyFill="1" applyBorder="1" applyAlignment="1" applyProtection="1">
      <alignment horizontal="center" vertical="center"/>
      <protection locked="0"/>
    </xf>
    <xf numFmtId="172" fontId="25" fillId="3" borderId="10" xfId="0" applyNumberFormat="1" applyFont="1" applyFill="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25" fillId="3" borderId="10"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wrapText="1" shrinkToFit="1"/>
      <protection locked="0"/>
    </xf>
    <xf numFmtId="0" fontId="11" fillId="3" borderId="10" xfId="0" applyFont="1" applyFill="1" applyBorder="1" applyAlignment="1" applyProtection="1">
      <alignment horizontal="center" vertical="center" wrapText="1" shrinkToFit="1"/>
      <protection locked="0"/>
    </xf>
    <xf numFmtId="0" fontId="46" fillId="2" borderId="0" xfId="0" applyFont="1" applyFill="1" applyAlignment="1" applyProtection="1">
      <alignment vertical="center"/>
    </xf>
    <xf numFmtId="0" fontId="46" fillId="3" borderId="0" xfId="0" applyFont="1" applyFill="1" applyAlignment="1" applyProtection="1">
      <alignment horizontal="right" vertical="top" wrapText="1" indent="1"/>
    </xf>
    <xf numFmtId="0" fontId="4" fillId="3" borderId="0" xfId="0" applyFont="1" applyFill="1" applyAlignment="1" applyProtection="1">
      <alignment horizontal="left"/>
    </xf>
    <xf numFmtId="0" fontId="3" fillId="2" borderId="0" xfId="0" applyFont="1" applyFill="1" applyAlignment="1" applyProtection="1">
      <alignment horizontal="right"/>
    </xf>
    <xf numFmtId="0" fontId="3" fillId="2" borderId="0" xfId="0" applyFont="1" applyFill="1" applyBorder="1" applyAlignment="1" applyProtection="1">
      <alignment horizontal="left"/>
    </xf>
    <xf numFmtId="0" fontId="4" fillId="2" borderId="0" xfId="0" applyFont="1" applyFill="1" applyBorder="1" applyAlignment="1" applyProtection="1">
      <alignment horizontal="left" vertical="top" wrapText="1" indent="2"/>
    </xf>
    <xf numFmtId="0" fontId="11" fillId="2" borderId="0" xfId="0" applyFont="1" applyFill="1" applyBorder="1" applyAlignment="1" applyProtection="1">
      <alignment vertical="center"/>
    </xf>
    <xf numFmtId="166" fontId="27" fillId="7" borderId="3" xfId="0" applyNumberFormat="1" applyFont="1" applyFill="1" applyBorder="1" applyAlignment="1" applyProtection="1">
      <alignment horizontal="center"/>
    </xf>
    <xf numFmtId="3" fontId="27" fillId="7" borderId="1" xfId="0" applyNumberFormat="1" applyFont="1" applyFill="1" applyBorder="1" applyAlignment="1" applyProtection="1">
      <alignment horizontal="right" vertical="center" shrinkToFit="1"/>
    </xf>
    <xf numFmtId="0" fontId="56" fillId="2" borderId="0" xfId="0" applyFont="1" applyFill="1" applyBorder="1" applyAlignment="1" applyProtection="1">
      <alignment horizontal="left" vertical="center"/>
    </xf>
    <xf numFmtId="0" fontId="46" fillId="7" borderId="9" xfId="0" applyNumberFormat="1" applyFont="1" applyFill="1" applyBorder="1" applyAlignment="1" applyProtection="1">
      <alignment horizontal="left" vertical="center"/>
    </xf>
    <xf numFmtId="3" fontId="4" fillId="7" borderId="10" xfId="0" applyNumberFormat="1" applyFont="1" applyFill="1" applyBorder="1" applyAlignment="1" applyProtection="1">
      <alignment horizontal="right" vertical="center" indent="1" shrinkToFit="1"/>
    </xf>
    <xf numFmtId="3" fontId="27" fillId="7" borderId="18" xfId="0" applyNumberFormat="1" applyFont="1" applyFill="1" applyBorder="1" applyAlignment="1" applyProtection="1">
      <alignment horizontal="right" vertical="center" shrinkToFit="1"/>
    </xf>
    <xf numFmtId="174" fontId="25" fillId="2" borderId="19" xfId="0" applyNumberFormat="1" applyFont="1" applyFill="1" applyBorder="1" applyAlignment="1" applyProtection="1">
      <alignment vertical="center" shrinkToFit="1"/>
      <protection locked="0"/>
    </xf>
    <xf numFmtId="174" fontId="17" fillId="7" borderId="18" xfId="0" applyNumberFormat="1" applyFont="1" applyFill="1" applyBorder="1" applyAlignment="1" applyProtection="1">
      <alignment vertical="center" shrinkToFit="1"/>
    </xf>
    <xf numFmtId="3" fontId="17" fillId="7" borderId="18" xfId="0" applyNumberFormat="1" applyFont="1" applyFill="1" applyBorder="1" applyAlignment="1" applyProtection="1">
      <alignment vertical="center" shrinkToFit="1"/>
    </xf>
    <xf numFmtId="0" fontId="46" fillId="2" borderId="0" xfId="28" applyFont="1" applyFill="1" applyAlignment="1">
      <alignment horizontal="right" vertical="center"/>
    </xf>
    <xf numFmtId="0" fontId="46" fillId="2" borderId="0" xfId="28" applyFont="1" applyFill="1" applyAlignment="1">
      <alignment horizontal="right" vertical="top"/>
    </xf>
    <xf numFmtId="174" fontId="57" fillId="8" borderId="6" xfId="0" applyNumberFormat="1" applyFont="1" applyFill="1" applyBorder="1" applyAlignment="1" applyProtection="1">
      <alignment horizontal="center" vertical="center" wrapText="1" shrinkToFit="1"/>
    </xf>
    <xf numFmtId="174" fontId="57" fillId="8" borderId="20" xfId="0" applyNumberFormat="1" applyFont="1" applyFill="1" applyBorder="1" applyAlignment="1" applyProtection="1">
      <alignment horizontal="center" vertical="center" wrapText="1" shrinkToFit="1"/>
    </xf>
    <xf numFmtId="0" fontId="8" fillId="0" borderId="6" xfId="28" applyFont="1" applyFill="1" applyBorder="1" applyAlignment="1" applyProtection="1">
      <alignment horizontal="left" vertical="center" wrapText="1" indent="1" shrinkToFit="1"/>
      <protection locked="0"/>
    </xf>
    <xf numFmtId="0" fontId="37" fillId="0" borderId="6" xfId="28" applyFont="1" applyFill="1" applyBorder="1" applyAlignment="1" applyProtection="1">
      <alignment horizontal="center" vertical="center"/>
      <protection locked="0"/>
    </xf>
    <xf numFmtId="0" fontId="12" fillId="0" borderId="20" xfId="28" applyFont="1" applyFill="1" applyBorder="1" applyAlignment="1" applyProtection="1">
      <alignment horizontal="left" vertical="center" wrapText="1" indent="1"/>
      <protection locked="0"/>
    </xf>
    <xf numFmtId="0" fontId="47" fillId="5" borderId="0" xfId="0" applyFont="1" applyFill="1" applyProtection="1"/>
    <xf numFmtId="0" fontId="6" fillId="2" borderId="0" xfId="0" applyFont="1" applyFill="1" applyBorder="1" applyAlignment="1" applyProtection="1">
      <alignment horizontal="right" indent="2"/>
    </xf>
    <xf numFmtId="0" fontId="6" fillId="0" borderId="0" xfId="0" applyFont="1" applyBorder="1" applyAlignment="1">
      <alignment horizontal="right" indent="2"/>
    </xf>
    <xf numFmtId="0" fontId="29" fillId="2" borderId="0" xfId="0" applyFont="1" applyFill="1" applyAlignment="1" applyProtection="1">
      <alignment horizontal="right" indent="2"/>
    </xf>
    <xf numFmtId="0" fontId="4" fillId="2" borderId="0" xfId="0" applyFont="1" applyFill="1" applyBorder="1" applyAlignment="1" applyProtection="1">
      <alignment horizontal="right" vertical="center" indent="2"/>
    </xf>
    <xf numFmtId="9" fontId="25" fillId="3" borderId="17" xfId="0" applyNumberFormat="1" applyFont="1" applyFill="1" applyBorder="1" applyAlignment="1" applyProtection="1">
      <alignment horizontal="center" vertical="center"/>
      <protection locked="0"/>
    </xf>
    <xf numFmtId="9" fontId="25" fillId="3" borderId="10" xfId="0" applyNumberFormat="1" applyFont="1" applyFill="1" applyBorder="1" applyAlignment="1" applyProtection="1">
      <alignment horizontal="center" vertical="center"/>
      <protection locked="0"/>
    </xf>
    <xf numFmtId="0" fontId="50" fillId="3" borderId="0" xfId="35" applyFont="1" applyFill="1" applyAlignment="1">
      <alignment horizontal="left" vertical="center"/>
    </xf>
    <xf numFmtId="0" fontId="31" fillId="6" borderId="0" xfId="0" applyFont="1" applyFill="1" applyAlignment="1" applyProtection="1">
      <alignment horizontal="center" vertical="center" wrapText="1"/>
    </xf>
    <xf numFmtId="0" fontId="3" fillId="2" borderId="0" xfId="0" applyFont="1" applyFill="1" applyBorder="1" applyAlignment="1" applyProtection="1"/>
    <xf numFmtId="0" fontId="25" fillId="2" borderId="2" xfId="0" applyFont="1" applyFill="1" applyBorder="1" applyAlignment="1" applyProtection="1">
      <alignment horizontal="center" wrapText="1"/>
      <protection locked="0"/>
    </xf>
    <xf numFmtId="168" fontId="25" fillId="3" borderId="24" xfId="0" applyNumberFormat="1" applyFont="1" applyFill="1" applyBorder="1" applyAlignment="1" applyProtection="1">
      <alignment horizontal="center" vertical="center" wrapText="1"/>
      <protection locked="0"/>
    </xf>
    <xf numFmtId="0" fontId="8" fillId="3" borderId="0" xfId="19" applyFont="1" applyFill="1" applyProtection="1">
      <alignment horizontal="left" vertical="top" wrapText="1"/>
    </xf>
    <xf numFmtId="0" fontId="2" fillId="4" borderId="25" xfId="0" applyFont="1" applyFill="1" applyBorder="1" applyAlignment="1" applyProtection="1">
      <alignment horizontal="right" vertical="top" wrapText="1" indent="1"/>
    </xf>
    <xf numFmtId="1" fontId="25" fillId="3" borderId="17" xfId="0" applyNumberFormat="1" applyFont="1" applyFill="1" applyBorder="1" applyAlignment="1" applyProtection="1">
      <alignment horizontal="center" vertical="center" wrapText="1"/>
      <protection locked="0"/>
    </xf>
    <xf numFmtId="1" fontId="25" fillId="3" borderId="10" xfId="0" applyNumberFormat="1" applyFont="1" applyFill="1" applyBorder="1" applyAlignment="1" applyProtection="1">
      <alignment horizontal="center" vertical="center" wrapText="1"/>
      <protection locked="0"/>
    </xf>
    <xf numFmtId="0" fontId="0" fillId="0" borderId="0" xfId="0" applyProtection="1"/>
    <xf numFmtId="0" fontId="30" fillId="0" borderId="0" xfId="0" applyFont="1" applyFill="1" applyProtection="1"/>
    <xf numFmtId="0" fontId="43" fillId="0" borderId="0" xfId="0" applyFont="1" applyFill="1" applyProtection="1"/>
    <xf numFmtId="0" fontId="26" fillId="0" borderId="0" xfId="0" applyFont="1" applyFill="1" applyProtection="1"/>
    <xf numFmtId="0" fontId="0" fillId="0" borderId="0" xfId="0" applyFill="1"/>
    <xf numFmtId="1" fontId="25" fillId="3" borderId="24" xfId="0" applyNumberFormat="1" applyFont="1" applyFill="1" applyBorder="1" applyAlignment="1" applyProtection="1">
      <alignment horizontal="center" vertical="center" wrapText="1"/>
      <protection locked="0"/>
    </xf>
    <xf numFmtId="0" fontId="58" fillId="3" borderId="2" xfId="19" applyFont="1" applyFill="1" applyBorder="1" applyAlignment="1">
      <alignment horizontal="center" wrapText="1"/>
      <protection locked="0"/>
    </xf>
    <xf numFmtId="0" fontId="3" fillId="2" borderId="0" xfId="34" applyFont="1" applyAlignment="1">
      <alignment horizontal="right"/>
    </xf>
    <xf numFmtId="168" fontId="11" fillId="3" borderId="17" xfId="0" applyNumberFormat="1" applyFont="1" applyFill="1" applyBorder="1" applyAlignment="1" applyProtection="1">
      <alignment horizontal="center" vertical="center" wrapText="1"/>
      <protection locked="0"/>
    </xf>
    <xf numFmtId="168" fontId="11" fillId="3" borderId="10" xfId="0" applyNumberFormat="1" applyFont="1" applyFill="1" applyBorder="1" applyAlignment="1" applyProtection="1">
      <alignment horizontal="center" vertical="center" wrapText="1"/>
      <protection locked="0"/>
    </xf>
    <xf numFmtId="3" fontId="25" fillId="2" borderId="2" xfId="0" applyNumberFormat="1" applyFont="1" applyFill="1" applyBorder="1" applyAlignment="1" applyProtection="1">
      <alignment horizontal="center"/>
      <protection locked="0"/>
    </xf>
    <xf numFmtId="0" fontId="9" fillId="2" borderId="26"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25" fillId="3" borderId="0" xfId="0" applyFont="1" applyFill="1" applyBorder="1" applyAlignment="1" applyProtection="1">
      <alignment shrinkToFit="1"/>
    </xf>
    <xf numFmtId="0" fontId="2" fillId="3" borderId="0" xfId="0" applyFont="1" applyFill="1" applyAlignment="1" applyProtection="1">
      <alignment horizontal="right" vertical="top" wrapText="1" indent="1"/>
    </xf>
    <xf numFmtId="0" fontId="21" fillId="6" borderId="0" xfId="0" applyFont="1" applyFill="1" applyAlignment="1" applyProtection="1">
      <alignment horizontal="left" vertical="top" wrapText="1"/>
    </xf>
    <xf numFmtId="0" fontId="3" fillId="3" borderId="0" xfId="0" applyFont="1" applyFill="1" applyAlignment="1" applyProtection="1">
      <alignment vertical="top" wrapText="1"/>
    </xf>
    <xf numFmtId="0" fontId="60" fillId="6" borderId="0" xfId="0" applyFont="1" applyFill="1" applyAlignment="1" applyProtection="1">
      <alignment horizontal="left" vertical="center" wrapText="1" indent="1"/>
    </xf>
    <xf numFmtId="0" fontId="21" fillId="6" borderId="28" xfId="0" applyFont="1" applyFill="1" applyBorder="1" applyAlignment="1" applyProtection="1">
      <alignment horizontal="left" vertical="top" wrapText="1"/>
    </xf>
    <xf numFmtId="0" fontId="3" fillId="3" borderId="0" xfId="0" applyFont="1" applyFill="1" applyAlignment="1" applyProtection="1">
      <alignment horizontal="left" vertical="center" indent="2"/>
    </xf>
    <xf numFmtId="0" fontId="8"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4" fillId="3" borderId="0" xfId="0" applyFont="1" applyFill="1" applyAlignment="1" applyProtection="1"/>
    <xf numFmtId="0" fontId="3" fillId="3" borderId="0" xfId="0" applyFont="1" applyFill="1" applyBorder="1" applyAlignment="1" applyProtection="1">
      <alignment horizontal="right"/>
    </xf>
    <xf numFmtId="0" fontId="3" fillId="2" borderId="0" xfId="0" applyFont="1" applyFill="1" applyBorder="1" applyAlignment="1" applyProtection="1">
      <alignment horizontal="right" wrapText="1"/>
    </xf>
    <xf numFmtId="0" fontId="25" fillId="3" borderId="0" xfId="0" applyFont="1" applyFill="1" applyBorder="1" applyAlignment="1" applyProtection="1">
      <alignment wrapText="1" shrinkToFit="1"/>
      <protection locked="0"/>
    </xf>
    <xf numFmtId="0" fontId="8" fillId="2" borderId="0" xfId="0" applyFont="1" applyFill="1" applyBorder="1" applyAlignment="1" applyProtection="1">
      <alignment horizontal="left" vertical="center"/>
    </xf>
    <xf numFmtId="172" fontId="25" fillId="3" borderId="6" xfId="0" applyNumberFormat="1" applyFont="1" applyFill="1" applyBorder="1" applyAlignment="1" applyProtection="1">
      <alignment horizontal="center" vertical="center"/>
      <protection locked="0"/>
    </xf>
    <xf numFmtId="0" fontId="2" fillId="2" borderId="0" xfId="0" applyFont="1" applyFill="1" applyAlignment="1" applyProtection="1">
      <alignment vertical="center"/>
    </xf>
    <xf numFmtId="0" fontId="25" fillId="3" borderId="0" xfId="0" applyFont="1" applyFill="1" applyBorder="1" applyAlignment="1" applyProtection="1">
      <alignment horizontal="left" indent="1"/>
    </xf>
    <xf numFmtId="0" fontId="27" fillId="2" borderId="0" xfId="0" applyFont="1" applyFill="1" applyProtection="1"/>
    <xf numFmtId="173" fontId="25" fillId="3" borderId="0" xfId="0" applyNumberFormat="1" applyFont="1" applyFill="1" applyBorder="1" applyAlignment="1" applyProtection="1">
      <alignment horizontal="left" indent="1" shrinkToFit="1"/>
    </xf>
    <xf numFmtId="0" fontId="25" fillId="3" borderId="0" xfId="0" applyFont="1" applyFill="1" applyBorder="1" applyAlignment="1" applyProtection="1">
      <alignment horizontal="left" shrinkToFit="1"/>
    </xf>
    <xf numFmtId="1" fontId="63" fillId="6" borderId="0" xfId="0" applyNumberFormat="1" applyFont="1" applyFill="1" applyProtection="1"/>
    <xf numFmtId="0" fontId="3" fillId="3" borderId="0" xfId="0" applyFont="1" applyFill="1" applyAlignment="1" applyProtection="1">
      <alignment horizontal="left" wrapText="1"/>
    </xf>
    <xf numFmtId="0" fontId="3" fillId="2" borderId="0" xfId="0" applyFont="1" applyFill="1" applyBorder="1" applyAlignment="1" applyProtection="1">
      <alignment horizontal="right"/>
    </xf>
    <xf numFmtId="0" fontId="8" fillId="2" borderId="0" xfId="0" applyFont="1" applyFill="1" applyBorder="1" applyAlignment="1" applyProtection="1">
      <alignment horizontal="left" vertical="center" indent="2"/>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25" fillId="0" borderId="11" xfId="0" applyNumberFormat="1" applyFont="1" applyFill="1" applyBorder="1" applyAlignment="1" applyProtection="1">
      <alignment horizontal="center" vertical="center"/>
      <protection locked="0"/>
    </xf>
    <xf numFmtId="9" fontId="25" fillId="2" borderId="2" xfId="0" applyNumberFormat="1" applyFont="1" applyFill="1" applyBorder="1" applyAlignment="1" applyProtection="1">
      <alignment horizontal="center" wrapText="1"/>
      <protection locked="0"/>
    </xf>
    <xf numFmtId="0" fontId="8" fillId="5" borderId="0" xfId="0" applyFont="1" applyFill="1" applyProtection="1"/>
    <xf numFmtId="0" fontId="60" fillId="6" borderId="0" xfId="0" applyFont="1" applyFill="1" applyAlignment="1" applyProtection="1">
      <alignment horizontal="left" vertical="top" wrapText="1" indent="1"/>
    </xf>
    <xf numFmtId="0" fontId="8" fillId="0" borderId="0" xfId="0" applyFont="1" applyFill="1" applyProtection="1"/>
    <xf numFmtId="0" fontId="22" fillId="0" borderId="0" xfId="28" applyFont="1" applyFill="1"/>
    <xf numFmtId="0" fontId="8" fillId="2" borderId="0" xfId="19" applyFont="1" applyFill="1" applyProtection="1">
      <alignment horizontal="left" vertical="top" wrapText="1"/>
    </xf>
    <xf numFmtId="0" fontId="3" fillId="2" borderId="0" xfId="0" applyFont="1" applyFill="1" applyBorder="1" applyAlignment="1" applyProtection="1">
      <alignment wrapText="1"/>
    </xf>
    <xf numFmtId="174" fontId="25" fillId="4" borderId="29" xfId="0" applyNumberFormat="1" applyFont="1" applyFill="1" applyBorder="1" applyAlignment="1" applyProtection="1">
      <alignment horizontal="right" vertical="center" shrinkToFit="1"/>
      <protection locked="0"/>
    </xf>
    <xf numFmtId="174" fontId="25" fillId="2" borderId="30" xfId="0" applyNumberFormat="1" applyFont="1" applyFill="1" applyBorder="1" applyAlignment="1" applyProtection="1">
      <alignment vertical="center" shrinkToFit="1"/>
      <protection locked="0"/>
    </xf>
    <xf numFmtId="3" fontId="25" fillId="7" borderId="31" xfId="0" applyNumberFormat="1" applyFont="1" applyFill="1" applyBorder="1" applyAlignment="1" applyProtection="1">
      <alignment vertical="center" shrinkToFit="1"/>
    </xf>
    <xf numFmtId="3" fontId="25" fillId="7" borderId="32" xfId="0" applyNumberFormat="1" applyFont="1" applyFill="1" applyBorder="1" applyAlignment="1" applyProtection="1">
      <alignment vertical="center" shrinkToFit="1"/>
    </xf>
    <xf numFmtId="174" fontId="25" fillId="4" borderId="33" xfId="0" applyNumberFormat="1" applyFont="1" applyFill="1" applyBorder="1" applyAlignment="1" applyProtection="1">
      <alignment horizontal="right" vertical="center" shrinkToFit="1"/>
      <protection locked="0"/>
    </xf>
    <xf numFmtId="174" fontId="25" fillId="2" borderId="33" xfId="0" applyNumberFormat="1" applyFont="1" applyFill="1" applyBorder="1" applyAlignment="1" applyProtection="1">
      <alignment vertical="center" shrinkToFit="1"/>
      <protection locked="0"/>
    </xf>
    <xf numFmtId="3" fontId="25" fillId="7" borderId="34" xfId="0" applyNumberFormat="1" applyFont="1" applyFill="1" applyBorder="1" applyAlignment="1" applyProtection="1">
      <alignment vertical="center" shrinkToFit="1"/>
    </xf>
    <xf numFmtId="174" fontId="25" fillId="2" borderId="30" xfId="0" applyNumberFormat="1" applyFont="1" applyFill="1" applyBorder="1" applyAlignment="1" applyProtection="1">
      <alignment horizontal="right" vertical="center" shrinkToFit="1"/>
      <protection locked="0"/>
    </xf>
    <xf numFmtId="174" fontId="25" fillId="2" borderId="33" xfId="0" applyNumberFormat="1" applyFont="1" applyFill="1" applyBorder="1" applyAlignment="1" applyProtection="1">
      <alignment horizontal="right" vertical="center" shrinkToFit="1"/>
      <protection locked="0"/>
    </xf>
    <xf numFmtId="9" fontId="27" fillId="0" borderId="0" xfId="0" applyNumberFormat="1" applyFont="1" applyFill="1" applyBorder="1" applyAlignment="1" applyProtection="1">
      <alignment horizontal="right" vertical="center"/>
    </xf>
    <xf numFmtId="0" fontId="3" fillId="2" borderId="0" xfId="0" applyFont="1" applyFill="1" applyBorder="1" applyAlignment="1" applyProtection="1">
      <alignment horizontal="left" vertical="top"/>
    </xf>
    <xf numFmtId="0" fontId="8" fillId="3" borderId="0" xfId="19" applyFont="1" applyFill="1" applyAlignment="1" applyProtection="1">
      <alignment horizontal="left" wrapText="1" indent="1"/>
    </xf>
    <xf numFmtId="0" fontId="17" fillId="4" borderId="0" xfId="0" applyFont="1" applyFill="1" applyBorder="1" applyAlignment="1">
      <alignment horizontal="center" vertical="center"/>
    </xf>
    <xf numFmtId="0" fontId="4" fillId="4" borderId="0" xfId="0" applyFont="1" applyFill="1" applyBorder="1" applyAlignment="1">
      <alignment horizontal="right" vertical="center"/>
    </xf>
    <xf numFmtId="0" fontId="3" fillId="3" borderId="0" xfId="0" applyFont="1" applyFill="1" applyAlignment="1" applyProtection="1">
      <alignment horizontal="center" vertical="top"/>
    </xf>
    <xf numFmtId="0" fontId="8" fillId="2" borderId="0" xfId="0" applyFont="1" applyFill="1" applyAlignment="1" applyProtection="1">
      <alignment vertical="center"/>
    </xf>
    <xf numFmtId="0" fontId="3" fillId="3" borderId="0" xfId="19" applyFont="1" applyFill="1" applyAlignment="1" applyProtection="1">
      <alignment horizontal="right" wrapText="1"/>
    </xf>
    <xf numFmtId="0" fontId="3" fillId="3" borderId="21" xfId="19" applyFont="1" applyFill="1" applyBorder="1" applyAlignment="1" applyProtection="1">
      <alignment horizontal="center" wrapText="1"/>
    </xf>
    <xf numFmtId="0" fontId="25" fillId="3" borderId="0" xfId="0" applyFont="1" applyFill="1" applyBorder="1" applyAlignment="1" applyProtection="1">
      <alignment horizontal="center" shrinkToFit="1"/>
    </xf>
    <xf numFmtId="0" fontId="8" fillId="2" borderId="0" xfId="0" applyFont="1" applyFill="1" applyBorder="1" applyAlignment="1" applyProtection="1">
      <alignment vertical="top" wrapText="1"/>
    </xf>
    <xf numFmtId="0" fontId="25" fillId="3" borderId="0" xfId="0" applyFont="1" applyFill="1" applyBorder="1" applyAlignment="1" applyProtection="1">
      <alignment horizontal="center" wrapText="1"/>
    </xf>
    <xf numFmtId="0" fontId="8" fillId="2" borderId="0" xfId="0" applyFont="1" applyFill="1" applyBorder="1" applyAlignment="1" applyProtection="1">
      <alignment vertical="center"/>
      <protection locked="0"/>
    </xf>
    <xf numFmtId="0" fontId="3" fillId="3" borderId="0" xfId="0" applyFont="1" applyFill="1" applyAlignment="1" applyProtection="1"/>
    <xf numFmtId="175" fontId="27" fillId="2" borderId="2" xfId="8" applyNumberFormat="1" applyFont="1" applyFill="1" applyBorder="1" applyAlignment="1" applyProtection="1">
      <protection locked="0"/>
    </xf>
    <xf numFmtId="175" fontId="27" fillId="2" borderId="0" xfId="8" applyNumberFormat="1" applyFont="1" applyFill="1" applyBorder="1" applyAlignment="1" applyProtection="1"/>
    <xf numFmtId="0" fontId="25" fillId="2" borderId="13" xfId="0" applyNumberFormat="1" applyFont="1" applyFill="1" applyBorder="1" applyAlignment="1" applyProtection="1">
      <alignment horizontal="center" vertical="center" shrinkToFit="1"/>
      <protection locked="0"/>
    </xf>
    <xf numFmtId="0" fontId="25" fillId="2" borderId="15"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right" vertical="center"/>
    </xf>
    <xf numFmtId="0" fontId="21" fillId="6" borderId="0" xfId="0" applyFont="1" applyFill="1" applyAlignment="1" applyProtection="1">
      <alignment horizontal="left" vertical="center" wrapText="1" indent="1"/>
    </xf>
    <xf numFmtId="0" fontId="52" fillId="9" borderId="6" xfId="0" applyFont="1" applyFill="1" applyBorder="1" applyAlignment="1" applyProtection="1">
      <alignment horizontal="left" vertical="center" wrapText="1" indent="4"/>
    </xf>
    <xf numFmtId="0" fontId="52" fillId="9" borderId="20" xfId="0" applyFont="1" applyFill="1" applyBorder="1" applyAlignment="1" applyProtection="1">
      <alignment horizontal="left" vertical="center" wrapText="1" indent="4"/>
    </xf>
    <xf numFmtId="0" fontId="3" fillId="3" borderId="81" xfId="19" applyFont="1" applyFill="1" applyBorder="1" applyAlignment="1" applyProtection="1">
      <alignment horizontal="center" wrapText="1"/>
    </xf>
    <xf numFmtId="0" fontId="3" fillId="3" borderId="82" xfId="19" applyFont="1" applyFill="1" applyBorder="1" applyAlignment="1" applyProtection="1">
      <alignment horizontal="center" wrapText="1"/>
    </xf>
    <xf numFmtId="49" fontId="25" fillId="3" borderId="83" xfId="19" applyNumberFormat="1" applyFont="1" applyFill="1" applyBorder="1" applyAlignment="1" applyProtection="1">
      <alignment horizontal="center" vertical="center" wrapText="1"/>
      <protection locked="0"/>
    </xf>
    <xf numFmtId="0" fontId="25" fillId="3" borderId="84" xfId="19" applyFont="1" applyFill="1" applyBorder="1" applyAlignment="1" applyProtection="1">
      <alignment horizontal="center" vertical="center" wrapText="1"/>
      <protection locked="0"/>
    </xf>
    <xf numFmtId="0" fontId="3" fillId="3" borderId="83" xfId="19" applyFont="1" applyFill="1" applyBorder="1" applyAlignment="1" applyProtection="1">
      <alignment horizontal="center" wrapText="1"/>
    </xf>
    <xf numFmtId="0" fontId="3" fillId="3" borderId="84" xfId="19" applyFont="1" applyFill="1" applyBorder="1" applyAlignment="1" applyProtection="1">
      <alignment horizontal="center" wrapText="1"/>
    </xf>
    <xf numFmtId="49" fontId="25" fillId="3" borderId="85" xfId="19" applyNumberFormat="1" applyFont="1" applyFill="1" applyBorder="1" applyAlignment="1" applyProtection="1">
      <alignment horizontal="center" vertical="center" wrapText="1"/>
      <protection locked="0"/>
    </xf>
    <xf numFmtId="0" fontId="25" fillId="3" borderId="86" xfId="19" applyFont="1" applyFill="1" applyBorder="1" applyAlignment="1" applyProtection="1">
      <alignment horizontal="center" vertical="center" wrapText="1"/>
      <protection locked="0"/>
    </xf>
    <xf numFmtId="0" fontId="3" fillId="3" borderId="87" xfId="19" applyFont="1" applyFill="1" applyBorder="1" applyAlignment="1" applyProtection="1">
      <alignment horizontal="center" wrapText="1"/>
    </xf>
    <xf numFmtId="0" fontId="3" fillId="3" borderId="88" xfId="19" applyFont="1" applyFill="1" applyBorder="1" applyAlignment="1" applyProtection="1">
      <alignment horizontal="center" wrapText="1"/>
    </xf>
    <xf numFmtId="49" fontId="25" fillId="3" borderId="89" xfId="19" applyNumberFormat="1" applyFont="1" applyFill="1" applyBorder="1" applyAlignment="1" applyProtection="1">
      <alignment horizontal="center" vertical="center" wrapText="1"/>
      <protection locked="0"/>
    </xf>
    <xf numFmtId="0" fontId="25" fillId="3" borderId="90" xfId="19" applyFont="1" applyFill="1" applyBorder="1" applyAlignment="1" applyProtection="1">
      <alignment horizontal="center" vertical="center" wrapText="1"/>
      <protection locked="0"/>
    </xf>
    <xf numFmtId="0" fontId="3" fillId="3" borderId="35" xfId="19" applyFont="1" applyFill="1" applyBorder="1" applyAlignment="1" applyProtection="1">
      <alignment wrapText="1"/>
    </xf>
    <xf numFmtId="0" fontId="3" fillId="3" borderId="36" xfId="19" applyFont="1" applyFill="1" applyBorder="1" applyAlignment="1" applyProtection="1">
      <alignment wrapText="1"/>
    </xf>
    <xf numFmtId="0" fontId="52" fillId="9" borderId="0" xfId="0" applyFont="1" applyFill="1" applyBorder="1" applyAlignment="1" applyProtection="1">
      <alignment horizontal="left" vertical="center" wrapText="1" indent="4"/>
    </xf>
    <xf numFmtId="0" fontId="38" fillId="2" borderId="0" xfId="28" applyFont="1" applyFill="1" applyBorder="1" applyAlignment="1">
      <alignment horizontal="left" vertical="top" wrapText="1"/>
    </xf>
    <xf numFmtId="0" fontId="9" fillId="2" borderId="0" xfId="28" applyFont="1" applyFill="1" applyBorder="1" applyAlignment="1">
      <alignment horizontal="center" vertical="center" wrapText="1"/>
    </xf>
    <xf numFmtId="0" fontId="9" fillId="2" borderId="0" xfId="28" applyFont="1" applyFill="1" applyBorder="1" applyAlignment="1">
      <alignment horizontal="right" vertical="center" wrapText="1"/>
    </xf>
    <xf numFmtId="0" fontId="25" fillId="2" borderId="37" xfId="0" applyFont="1" applyFill="1" applyBorder="1" applyAlignment="1">
      <alignment vertical="top" wrapText="1"/>
    </xf>
    <xf numFmtId="0" fontId="21" fillId="6" borderId="0" xfId="0" applyFont="1" applyFill="1" applyBorder="1" applyAlignment="1" applyProtection="1">
      <alignment horizontal="left" vertical="top" wrapText="1"/>
    </xf>
    <xf numFmtId="178" fontId="47" fillId="0" borderId="6" xfId="0" applyNumberFormat="1" applyFont="1" applyBorder="1" applyAlignment="1" applyProtection="1">
      <alignment horizontal="center"/>
      <protection locked="0"/>
    </xf>
    <xf numFmtId="3" fontId="47" fillId="0" borderId="6" xfId="0" applyNumberFormat="1" applyFont="1" applyBorder="1" applyAlignment="1" applyProtection="1">
      <alignment horizontal="center"/>
      <protection locked="0"/>
    </xf>
    <xf numFmtId="9" fontId="10" fillId="0" borderId="0" xfId="0" applyNumberFormat="1" applyFont="1" applyProtection="1"/>
    <xf numFmtId="0" fontId="20" fillId="0" borderId="0" xfId="0" applyFont="1" applyAlignment="1" applyProtection="1"/>
    <xf numFmtId="0" fontId="76" fillId="0" borderId="0" xfId="0" applyFont="1" applyAlignment="1" applyProtection="1">
      <alignment horizontal="left" vertical="center"/>
    </xf>
    <xf numFmtId="0" fontId="19" fillId="0" borderId="0" xfId="0" applyFont="1" applyAlignment="1" applyProtection="1"/>
    <xf numFmtId="0" fontId="20" fillId="0" borderId="0" xfId="0" applyFont="1" applyAlignment="1" applyProtection="1">
      <alignment shrinkToFit="1"/>
    </xf>
    <xf numFmtId="0" fontId="24" fillId="0" borderId="0" xfId="28" applyFont="1" applyAlignment="1" applyProtection="1">
      <alignment vertical="center"/>
    </xf>
    <xf numFmtId="0" fontId="74" fillId="0" borderId="0" xfId="20" applyProtection="1"/>
    <xf numFmtId="3" fontId="18" fillId="0" borderId="0" xfId="0" applyNumberFormat="1" applyFont="1" applyFill="1" applyBorder="1" applyAlignment="1" applyProtection="1">
      <alignment horizontal="center" vertical="center"/>
    </xf>
    <xf numFmtId="3" fontId="4" fillId="0" borderId="0" xfId="0" applyNumberFormat="1" applyFont="1" applyProtection="1"/>
    <xf numFmtId="3" fontId="10" fillId="0" borderId="0" xfId="0" applyNumberFormat="1" applyFont="1" applyProtection="1"/>
    <xf numFmtId="9" fontId="10" fillId="0" borderId="0" xfId="0" applyNumberFormat="1" applyFont="1" applyAlignment="1" applyProtection="1">
      <alignment horizontal="center"/>
    </xf>
    <xf numFmtId="0" fontId="10" fillId="0" borderId="0" xfId="0" applyFont="1" applyProtection="1"/>
    <xf numFmtId="9" fontId="4" fillId="0" borderId="0" xfId="0" applyNumberFormat="1" applyFont="1" applyProtection="1"/>
    <xf numFmtId="4" fontId="4" fillId="0" borderId="0" xfId="0" applyNumberFormat="1" applyFont="1" applyProtection="1"/>
    <xf numFmtId="0" fontId="16" fillId="0" borderId="0" xfId="0" applyFont="1" applyAlignment="1" applyProtection="1">
      <alignment shrinkToFit="1"/>
    </xf>
    <xf numFmtId="0" fontId="16" fillId="0" borderId="0" xfId="0" applyFont="1" applyAlignment="1" applyProtection="1"/>
    <xf numFmtId="0" fontId="19" fillId="0" borderId="0" xfId="0" applyFont="1" applyProtection="1"/>
    <xf numFmtId="0" fontId="22" fillId="0" borderId="0" xfId="28" applyProtection="1"/>
    <xf numFmtId="0" fontId="22" fillId="0" borderId="0" xfId="0" applyFont="1" applyProtection="1"/>
    <xf numFmtId="0" fontId="24" fillId="0" borderId="0" xfId="28" applyFont="1" applyProtection="1"/>
    <xf numFmtId="0" fontId="6" fillId="0" borderId="0" xfId="0" applyFont="1" applyAlignment="1" applyProtection="1">
      <alignment horizontal="center"/>
    </xf>
    <xf numFmtId="0" fontId="6" fillId="0" borderId="0" xfId="0" applyFont="1" applyProtection="1"/>
    <xf numFmtId="0" fontId="61" fillId="0" borderId="0" xfId="0" applyFont="1" applyAlignment="1" applyProtection="1">
      <alignment vertical="center"/>
    </xf>
    <xf numFmtId="0" fontId="0" fillId="0" borderId="0" xfId="0" applyAlignment="1" applyProtection="1">
      <alignment horizontal="left" vertical="center"/>
    </xf>
    <xf numFmtId="9" fontId="68" fillId="0" borderId="0" xfId="24" applyNumberFormat="1" applyProtection="1"/>
    <xf numFmtId="0" fontId="4" fillId="0" borderId="0" xfId="0" applyFont="1" applyProtection="1"/>
    <xf numFmtId="0" fontId="8" fillId="2" borderId="0" xfId="0" applyFont="1" applyFill="1" applyBorder="1" applyAlignment="1" applyProtection="1">
      <alignment horizontal="left" indent="2"/>
    </xf>
    <xf numFmtId="0" fontId="72" fillId="2" borderId="0" xfId="17" applyFill="1" applyBorder="1" applyAlignment="1" applyProtection="1">
      <alignment vertical="top" wrapText="1"/>
    </xf>
    <xf numFmtId="0" fontId="25" fillId="3" borderId="0" xfId="0" applyFont="1" applyFill="1" applyBorder="1" applyAlignment="1" applyProtection="1">
      <alignment horizontal="left" wrapText="1" indent="1" shrinkToFit="1"/>
    </xf>
    <xf numFmtId="0" fontId="4" fillId="4" borderId="6" xfId="0" applyFont="1" applyFill="1" applyBorder="1" applyAlignment="1" applyProtection="1">
      <alignment horizontal="center"/>
      <protection locked="0"/>
    </xf>
    <xf numFmtId="0" fontId="77" fillId="2" borderId="0" xfId="0" applyFont="1" applyFill="1" applyBorder="1" applyAlignment="1" applyProtection="1">
      <alignment horizontal="center"/>
    </xf>
    <xf numFmtId="9" fontId="74" fillId="0" borderId="0" xfId="29" applyFont="1"/>
    <xf numFmtId="0" fontId="74" fillId="0" borderId="0" xfId="20"/>
    <xf numFmtId="0" fontId="74" fillId="0" borderId="0" xfId="20"/>
    <xf numFmtId="0" fontId="74" fillId="0" borderId="0" xfId="20"/>
    <xf numFmtId="0" fontId="78" fillId="0" borderId="0" xfId="0" applyFont="1" applyAlignment="1" applyProtection="1">
      <alignment vertical="center"/>
    </xf>
    <xf numFmtId="0" fontId="21" fillId="6" borderId="0" xfId="0" applyFont="1" applyFill="1" applyAlignment="1" applyProtection="1">
      <alignment horizontal="left" vertical="top" wrapText="1" indent="1"/>
    </xf>
    <xf numFmtId="0" fontId="21" fillId="6" borderId="0" xfId="0" applyFont="1" applyFill="1" applyAlignment="1" applyProtection="1">
      <alignment horizontal="left" vertical="top" wrapText="1" indent="1"/>
    </xf>
    <xf numFmtId="0" fontId="72" fillId="2" borderId="0" xfId="17" applyFill="1" applyBorder="1" applyAlignment="1" applyProtection="1">
      <alignment vertical="center"/>
      <protection locked="0"/>
    </xf>
    <xf numFmtId="0" fontId="0" fillId="0" borderId="0" xfId="0"/>
    <xf numFmtId="0" fontId="21" fillId="6" borderId="0" xfId="0" applyFont="1" applyFill="1" applyAlignment="1" applyProtection="1">
      <alignment horizontal="left" vertical="top" wrapText="1" indent="1"/>
    </xf>
    <xf numFmtId="0" fontId="21" fillId="6" borderId="0" xfId="0" applyFont="1" applyFill="1" applyAlignment="1" applyProtection="1">
      <alignment vertical="top" wrapText="1"/>
    </xf>
    <xf numFmtId="0" fontId="30" fillId="0" borderId="0" xfId="0" applyFont="1" applyFill="1" applyProtection="1">
      <protection locked="0"/>
    </xf>
    <xf numFmtId="0" fontId="25" fillId="3" borderId="0" xfId="19" applyFont="1" applyFill="1" applyAlignment="1">
      <alignment horizontal="left" wrapText="1" indent="1"/>
      <protection locked="0"/>
    </xf>
    <xf numFmtId="0" fontId="3" fillId="3" borderId="38" xfId="0" applyFont="1" applyFill="1" applyBorder="1" applyAlignment="1" applyProtection="1">
      <alignment horizontal="left" vertical="center" wrapText="1" indent="1"/>
    </xf>
    <xf numFmtId="0" fontId="3" fillId="3" borderId="6" xfId="0" applyFont="1" applyFill="1" applyBorder="1" applyAlignment="1" applyProtection="1">
      <alignment horizontal="left" vertical="center" indent="1"/>
    </xf>
    <xf numFmtId="0" fontId="3" fillId="3" borderId="20" xfId="0" applyFont="1" applyFill="1" applyBorder="1" applyAlignment="1" applyProtection="1">
      <alignment horizontal="left" vertical="center" indent="1"/>
    </xf>
    <xf numFmtId="0" fontId="9" fillId="3" borderId="22" xfId="19" applyFont="1" applyFill="1" applyBorder="1" applyAlignment="1" applyProtection="1">
      <alignment horizontal="center" vertical="center" wrapText="1"/>
      <protection locked="0"/>
    </xf>
    <xf numFmtId="0" fontId="9" fillId="3" borderId="41" xfId="19" applyFont="1" applyFill="1" applyBorder="1" applyAlignment="1" applyProtection="1">
      <alignment horizontal="center" vertical="center" wrapText="1"/>
      <protection locked="0"/>
    </xf>
    <xf numFmtId="0" fontId="9" fillId="3" borderId="42" xfId="19" applyFont="1" applyFill="1" applyBorder="1" applyAlignment="1" applyProtection="1">
      <alignment horizontal="center" vertical="center" wrapText="1"/>
      <protection locked="0"/>
    </xf>
    <xf numFmtId="0" fontId="25" fillId="3" borderId="43" xfId="19" applyFont="1" applyFill="1" applyBorder="1" applyAlignment="1" applyProtection="1">
      <alignment horizontal="left" vertical="center" wrapText="1" indent="1"/>
      <protection locked="0"/>
    </xf>
    <xf numFmtId="0" fontId="25" fillId="3" borderId="23" xfId="19" applyFont="1" applyFill="1" applyBorder="1" applyAlignment="1" applyProtection="1">
      <alignment horizontal="left" vertical="center" wrapText="1" indent="1"/>
      <protection locked="0"/>
    </xf>
    <xf numFmtId="0" fontId="25" fillId="3" borderId="44" xfId="19" applyFont="1" applyFill="1" applyBorder="1" applyAlignment="1" applyProtection="1">
      <alignment horizontal="left" vertical="center" wrapText="1" indent="1"/>
      <protection locked="0"/>
    </xf>
    <xf numFmtId="0" fontId="25" fillId="3" borderId="45" xfId="19" applyFont="1" applyFill="1" applyBorder="1" applyAlignment="1" applyProtection="1">
      <alignment horizontal="left" vertical="center" wrapText="1" indent="1"/>
      <protection locked="0"/>
    </xf>
    <xf numFmtId="0" fontId="25" fillId="3" borderId="0" xfId="19" applyFont="1" applyFill="1" applyBorder="1" applyAlignment="1" applyProtection="1">
      <alignment horizontal="left" vertical="center" wrapText="1" indent="1"/>
      <protection locked="0"/>
    </xf>
    <xf numFmtId="0" fontId="25" fillId="3" borderId="46" xfId="19" applyFont="1" applyFill="1" applyBorder="1" applyAlignment="1" applyProtection="1">
      <alignment horizontal="left" vertical="center" wrapText="1" indent="1"/>
      <protection locked="0"/>
    </xf>
    <xf numFmtId="0" fontId="25" fillId="3" borderId="35" xfId="19" applyFont="1" applyFill="1" applyBorder="1" applyAlignment="1" applyProtection="1">
      <alignment horizontal="left" vertical="center" wrapText="1" indent="1"/>
      <protection locked="0"/>
    </xf>
    <xf numFmtId="0" fontId="25" fillId="3" borderId="2" xfId="19" applyFont="1" applyFill="1" applyBorder="1" applyAlignment="1" applyProtection="1">
      <alignment horizontal="left" vertical="center" wrapText="1" indent="1"/>
      <protection locked="0"/>
    </xf>
    <xf numFmtId="0" fontId="25" fillId="3" borderId="36" xfId="19" applyFont="1" applyFill="1" applyBorder="1" applyAlignment="1" applyProtection="1">
      <alignment horizontal="left" vertical="center" wrapText="1" indent="1"/>
      <protection locked="0"/>
    </xf>
    <xf numFmtId="37" fontId="25" fillId="3" borderId="17" xfId="2" applyNumberFormat="1" applyFont="1" applyFill="1" applyBorder="1" applyAlignment="1" applyProtection="1">
      <alignment horizontal="center" vertical="center"/>
      <protection locked="0"/>
    </xf>
    <xf numFmtId="37" fontId="25" fillId="3" borderId="10" xfId="2" applyNumberFormat="1" applyFont="1" applyFill="1" applyBorder="1" applyAlignment="1" applyProtection="1">
      <alignment horizontal="center" vertical="center"/>
      <protection locked="0"/>
    </xf>
    <xf numFmtId="0" fontId="3" fillId="3" borderId="0" xfId="0" applyFont="1" applyFill="1" applyAlignment="1" applyProtection="1">
      <alignment horizontal="right"/>
    </xf>
    <xf numFmtId="0" fontId="3" fillId="2" borderId="0" xfId="0" applyFont="1" applyFill="1" applyBorder="1" applyAlignment="1" applyProtection="1">
      <alignment horizontal="right"/>
    </xf>
    <xf numFmtId="0" fontId="8" fillId="2" borderId="0" xfId="0" applyFont="1" applyFill="1" applyBorder="1" applyAlignment="1" applyProtection="1">
      <alignment horizontal="left" vertical="center" indent="2"/>
    </xf>
    <xf numFmtId="176" fontId="25" fillId="3" borderId="3" xfId="0" applyNumberFormat="1" applyFont="1" applyFill="1" applyBorder="1" applyAlignment="1" applyProtection="1">
      <alignment horizontal="center" wrapText="1"/>
      <protection locked="0"/>
    </xf>
    <xf numFmtId="0" fontId="50" fillId="3" borderId="0" xfId="35" applyFont="1" applyFill="1" applyAlignment="1">
      <alignment horizontal="left"/>
    </xf>
    <xf numFmtId="0" fontId="8" fillId="2" borderId="0" xfId="0" applyFont="1" applyFill="1" applyAlignment="1" applyProtection="1">
      <alignment horizontal="left"/>
    </xf>
    <xf numFmtId="0" fontId="17" fillId="3" borderId="0" xfId="0" applyFont="1" applyFill="1" applyAlignment="1" applyProtection="1">
      <alignment horizontal="left"/>
    </xf>
    <xf numFmtId="0" fontId="8" fillId="2" borderId="0" xfId="0" applyFont="1" applyFill="1" applyBorder="1" applyAlignment="1" applyProtection="1">
      <alignment horizontal="right" vertical="center"/>
    </xf>
    <xf numFmtId="0" fontId="3" fillId="2" borderId="0" xfId="0" applyFont="1" applyFill="1" applyBorder="1" applyAlignment="1" applyProtection="1">
      <alignment horizontal="left" vertical="top" indent="2"/>
    </xf>
    <xf numFmtId="0" fontId="25" fillId="3" borderId="0" xfId="19" applyFont="1" applyFill="1" applyProtection="1">
      <alignment horizontal="left" vertical="top" wrapText="1"/>
      <protection locked="0"/>
    </xf>
    <xf numFmtId="0" fontId="49" fillId="3" borderId="0" xfId="0" applyFont="1" applyFill="1" applyAlignment="1" applyProtection="1">
      <alignment horizontal="left" indent="9"/>
    </xf>
    <xf numFmtId="0" fontId="12" fillId="3" borderId="0" xfId="0" applyFont="1" applyFill="1" applyAlignment="1" applyProtection="1">
      <alignment horizontal="right" vertical="center" wrapText="1"/>
    </xf>
    <xf numFmtId="0" fontId="12" fillId="3" borderId="51" xfId="0" applyFont="1" applyFill="1" applyBorder="1" applyAlignment="1" applyProtection="1">
      <alignment horizontal="right" vertical="center" wrapText="1"/>
    </xf>
    <xf numFmtId="0" fontId="3" fillId="3" borderId="0" xfId="0" applyFont="1" applyFill="1" applyAlignment="1" applyProtection="1">
      <alignment horizontal="left" vertical="top" shrinkToFit="1"/>
    </xf>
    <xf numFmtId="0" fontId="17" fillId="3" borderId="0" xfId="0" applyFont="1" applyFill="1" applyAlignment="1" applyProtection="1">
      <alignment horizontal="left" vertical="top"/>
    </xf>
    <xf numFmtId="0" fontId="21" fillId="6" borderId="0" xfId="0" applyFont="1" applyFill="1" applyAlignment="1" applyProtection="1">
      <alignment horizontal="center" vertical="center" wrapText="1"/>
    </xf>
    <xf numFmtId="0" fontId="3" fillId="2" borderId="0" xfId="0" applyFont="1" applyFill="1" applyBorder="1" applyAlignment="1" applyProtection="1">
      <alignment horizontal="center" vertical="top"/>
    </xf>
    <xf numFmtId="0" fontId="3" fillId="3" borderId="0" xfId="0" applyFont="1" applyFill="1" applyAlignment="1" applyProtection="1">
      <alignment vertical="top"/>
    </xf>
    <xf numFmtId="0" fontId="25" fillId="3" borderId="0" xfId="19" applyFont="1" applyFill="1" applyAlignment="1" applyProtection="1">
      <alignment horizontal="left" vertical="top" wrapText="1" indent="1"/>
      <protection locked="0"/>
    </xf>
    <xf numFmtId="0" fontId="3" fillId="3" borderId="0" xfId="0" applyFont="1" applyFill="1" applyAlignment="1" applyProtection="1"/>
    <xf numFmtId="0" fontId="3" fillId="3" borderId="0" xfId="0" applyFont="1" applyFill="1" applyAlignment="1" applyProtection="1">
      <alignment horizontal="left"/>
    </xf>
    <xf numFmtId="0" fontId="8" fillId="3" borderId="0" xfId="19" applyFont="1" applyFill="1" applyProtection="1">
      <alignment horizontal="left" vertical="top" wrapText="1"/>
    </xf>
    <xf numFmtId="0" fontId="3" fillId="3" borderId="0" xfId="0" applyFont="1" applyFill="1" applyAlignment="1" applyProtection="1">
      <alignment horizontal="left" indent="1"/>
    </xf>
    <xf numFmtId="0" fontId="3" fillId="2" borderId="0" xfId="0" applyFont="1" applyFill="1" applyBorder="1" applyAlignment="1" applyProtection="1">
      <alignment horizontal="center" wrapText="1"/>
    </xf>
    <xf numFmtId="0" fontId="25" fillId="2" borderId="0" xfId="0" applyFont="1" applyFill="1" applyBorder="1" applyAlignment="1" applyProtection="1">
      <alignment vertical="top" wrapText="1"/>
      <protection locked="0"/>
    </xf>
    <xf numFmtId="0" fontId="3" fillId="3" borderId="0" xfId="0" applyFont="1" applyFill="1" applyAlignment="1" applyProtection="1">
      <alignment horizontal="left" vertical="top"/>
    </xf>
    <xf numFmtId="0" fontId="3" fillId="2" borderId="0" xfId="0" applyFont="1" applyFill="1" applyBorder="1" applyAlignment="1" applyProtection="1">
      <alignment horizontal="right" wrapText="1"/>
    </xf>
    <xf numFmtId="0" fontId="3" fillId="2" borderId="0" xfId="0" applyFont="1" applyFill="1" applyBorder="1" applyAlignment="1" applyProtection="1">
      <alignment horizontal="center"/>
    </xf>
    <xf numFmtId="0" fontId="3" fillId="3" borderId="0" xfId="0" applyFont="1" applyFill="1" applyAlignment="1" applyProtection="1">
      <alignment horizontal="left" shrinkToFit="1"/>
    </xf>
    <xf numFmtId="0" fontId="25" fillId="3" borderId="3" xfId="0" applyFont="1" applyFill="1" applyBorder="1" applyAlignment="1" applyProtection="1">
      <alignment horizontal="center" shrinkToFit="1"/>
      <protection locked="0"/>
    </xf>
    <xf numFmtId="0" fontId="25" fillId="3" borderId="0" xfId="19" applyFont="1" applyFill="1">
      <alignment horizontal="left" vertical="top" wrapText="1"/>
      <protection locked="0"/>
    </xf>
    <xf numFmtId="0" fontId="3" fillId="2" borderId="0" xfId="0" applyFont="1" applyFill="1" applyBorder="1" applyAlignment="1" applyProtection="1">
      <alignment horizontal="left"/>
    </xf>
    <xf numFmtId="0" fontId="3" fillId="2" borderId="0" xfId="0" applyFont="1" applyFill="1" applyAlignment="1">
      <alignment horizontal="justify" vertical="center"/>
    </xf>
    <xf numFmtId="0" fontId="25" fillId="2" borderId="3" xfId="0" applyFont="1" applyFill="1" applyBorder="1"/>
    <xf numFmtId="3" fontId="25" fillId="3" borderId="17" xfId="29" applyNumberFormat="1" applyFont="1" applyFill="1" applyBorder="1" applyAlignment="1" applyProtection="1">
      <alignment horizontal="center" vertical="center"/>
      <protection locked="0"/>
    </xf>
    <xf numFmtId="3" fontId="25" fillId="3" borderId="10" xfId="29"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top"/>
    </xf>
    <xf numFmtId="0" fontId="25" fillId="2" borderId="0" xfId="0" applyFont="1" applyFill="1"/>
    <xf numFmtId="0" fontId="9" fillId="3" borderId="22" xfId="19" applyFont="1" applyFill="1" applyBorder="1" applyAlignment="1" applyProtection="1">
      <alignment horizontal="center" vertical="center" wrapText="1"/>
    </xf>
    <xf numFmtId="0" fontId="9" fillId="3" borderId="41" xfId="19" applyFont="1" applyFill="1" applyBorder="1" applyAlignment="1" applyProtection="1">
      <alignment horizontal="center" vertical="center" wrapText="1"/>
    </xf>
    <xf numFmtId="0" fontId="9" fillId="3" borderId="42" xfId="19" applyFont="1" applyFill="1" applyBorder="1" applyAlignment="1" applyProtection="1">
      <alignment horizontal="center" vertical="center" wrapText="1"/>
    </xf>
    <xf numFmtId="0" fontId="3" fillId="3" borderId="48" xfId="19" applyFont="1" applyFill="1" applyBorder="1" applyAlignment="1" applyProtection="1">
      <alignment horizontal="center" wrapText="1"/>
    </xf>
    <xf numFmtId="0" fontId="3" fillId="3" borderId="49" xfId="19" applyFont="1" applyFill="1" applyBorder="1" applyAlignment="1" applyProtection="1">
      <alignment horizontal="center" wrapText="1"/>
    </xf>
    <xf numFmtId="0" fontId="3" fillId="3" borderId="50" xfId="19"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50" fillId="3" borderId="0" xfId="35" applyFont="1" applyFill="1" applyBorder="1" applyAlignment="1">
      <alignment horizontal="left" vertical="center"/>
    </xf>
    <xf numFmtId="0" fontId="25" fillId="3" borderId="0" xfId="19" applyFont="1" applyFill="1" applyBorder="1" applyAlignment="1" applyProtection="1">
      <alignment horizontal="left" vertical="top" wrapText="1" indent="1"/>
      <protection locked="0"/>
    </xf>
    <xf numFmtId="0" fontId="25" fillId="2" borderId="3" xfId="0" applyFont="1" applyFill="1" applyBorder="1" applyAlignment="1" applyProtection="1">
      <alignment horizontal="center"/>
      <protection locked="0"/>
    </xf>
    <xf numFmtId="167" fontId="25" fillId="2" borderId="3" xfId="0" applyNumberFormat="1" applyFont="1" applyFill="1" applyBorder="1" applyAlignment="1" applyProtection="1">
      <alignment horizontal="center"/>
      <protection locked="0"/>
    </xf>
    <xf numFmtId="0" fontId="3" fillId="3" borderId="6" xfId="0" applyFont="1" applyFill="1" applyBorder="1" applyAlignment="1" applyProtection="1">
      <alignment horizontal="left" vertical="center" wrapText="1" indent="1"/>
    </xf>
    <xf numFmtId="0" fontId="3" fillId="3" borderId="20" xfId="0" applyFont="1" applyFill="1" applyBorder="1" applyAlignment="1" applyProtection="1">
      <alignment horizontal="left" vertical="center" wrapText="1" indent="1"/>
    </xf>
    <xf numFmtId="0" fontId="25" fillId="2" borderId="49" xfId="0" applyFont="1" applyFill="1" applyBorder="1" applyAlignment="1" applyProtection="1">
      <alignment horizontal="center"/>
      <protection locked="0"/>
    </xf>
    <xf numFmtId="0" fontId="25" fillId="2" borderId="2" xfId="0" applyFont="1" applyFill="1" applyBorder="1" applyAlignment="1" applyProtection="1">
      <alignment horizontal="center"/>
      <protection locked="0"/>
    </xf>
    <xf numFmtId="0" fontId="55" fillId="3" borderId="0" xfId="0" applyFont="1" applyFill="1" applyBorder="1" applyAlignment="1" applyProtection="1">
      <alignment horizontal="left" vertical="top" wrapText="1" indent="9"/>
    </xf>
    <xf numFmtId="0" fontId="3" fillId="2" borderId="0" xfId="0" applyFont="1" applyFill="1" applyBorder="1" applyAlignment="1" applyProtection="1">
      <alignment horizontal="left" indent="2"/>
    </xf>
    <xf numFmtId="0" fontId="8" fillId="3" borderId="0" xfId="19" applyFont="1" applyFill="1">
      <alignment horizontal="left" vertical="top" wrapText="1"/>
      <protection locked="0"/>
    </xf>
    <xf numFmtId="0" fontId="25" fillId="3" borderId="3" xfId="0" applyFont="1" applyFill="1" applyBorder="1" applyAlignment="1" applyProtection="1">
      <alignment horizontal="left" shrinkToFit="1"/>
      <protection locked="0"/>
    </xf>
    <xf numFmtId="0" fontId="50" fillId="3" borderId="0" xfId="35" applyFont="1" applyFill="1" applyAlignment="1">
      <alignment horizontal="left" vertical="center"/>
    </xf>
    <xf numFmtId="0" fontId="25" fillId="2" borderId="3" xfId="0" applyFont="1" applyFill="1" applyBorder="1" applyAlignment="1" applyProtection="1">
      <alignment horizontal="left" indent="1"/>
      <protection locked="0"/>
    </xf>
    <xf numFmtId="0" fontId="21" fillId="6" borderId="28" xfId="0" applyFont="1" applyFill="1" applyBorder="1" applyAlignment="1" applyProtection="1">
      <alignment horizontal="left" vertical="top" wrapText="1"/>
    </xf>
    <xf numFmtId="0" fontId="27" fillId="0" borderId="17" xfId="0" applyFont="1" applyFill="1" applyBorder="1" applyAlignment="1" applyProtection="1">
      <alignment horizontal="center" vertical="top"/>
    </xf>
    <xf numFmtId="0" fontId="27" fillId="0" borderId="10" xfId="0" applyFont="1" applyFill="1" applyBorder="1" applyAlignment="1" applyProtection="1">
      <alignment horizontal="center" vertical="top"/>
    </xf>
    <xf numFmtId="0" fontId="37" fillId="3" borderId="0" xfId="0" applyFont="1" applyFill="1" applyAlignment="1" applyProtection="1">
      <alignment vertical="center"/>
      <protection locked="0"/>
    </xf>
    <xf numFmtId="0" fontId="9" fillId="3" borderId="2" xfId="35" applyFont="1" applyFill="1" applyBorder="1" applyAlignment="1" applyProtection="1">
      <alignment horizontal="left" vertical="center" wrapText="1"/>
    </xf>
    <xf numFmtId="0" fontId="9" fillId="3" borderId="0" xfId="35" applyFont="1" applyFill="1" applyBorder="1" applyAlignment="1" applyProtection="1">
      <alignment horizontal="left" vertical="center" wrapText="1"/>
    </xf>
    <xf numFmtId="0" fontId="25" fillId="3" borderId="38" xfId="29" applyNumberFormat="1" applyFont="1" applyFill="1" applyBorder="1" applyAlignment="1" applyProtection="1">
      <alignment horizontal="center" vertical="center" wrapText="1" shrinkToFit="1"/>
      <protection locked="0"/>
    </xf>
    <xf numFmtId="0" fontId="25" fillId="3" borderId="20" xfId="29" applyNumberFormat="1" applyFont="1" applyFill="1" applyBorder="1" applyAlignment="1" applyProtection="1">
      <alignment horizontal="center" vertical="center" wrapText="1" shrinkToFit="1"/>
      <protection locked="0"/>
    </xf>
    <xf numFmtId="0" fontId="3" fillId="3" borderId="38" xfId="0" applyFont="1" applyFill="1" applyBorder="1" applyAlignment="1" applyProtection="1">
      <alignment horizontal="left" vertical="center" indent="1"/>
    </xf>
    <xf numFmtId="0" fontId="21" fillId="6" borderId="0" xfId="0" applyFont="1" applyFill="1" applyAlignment="1" applyProtection="1">
      <alignment horizontal="left" vertical="center" wrapText="1"/>
    </xf>
    <xf numFmtId="0" fontId="9" fillId="3" borderId="0" xfId="35" applyFont="1" applyFill="1" applyAlignment="1" applyProtection="1">
      <alignment horizontal="left" vertical="center" wrapText="1"/>
    </xf>
    <xf numFmtId="0" fontId="9" fillId="2" borderId="0" xfId="0" applyFont="1" applyFill="1" applyAlignment="1">
      <alignment horizontal="right" indent="1"/>
    </xf>
    <xf numFmtId="170" fontId="27" fillId="2" borderId="2" xfId="1" applyFont="1" applyBorder="1" applyAlignment="1" applyProtection="1">
      <alignment horizontal="center"/>
      <protection locked="0"/>
    </xf>
    <xf numFmtId="0" fontId="21" fillId="6" borderId="52" xfId="0" applyFont="1" applyFill="1" applyBorder="1" applyAlignment="1" applyProtection="1">
      <alignment horizontal="left" vertical="top" wrapText="1"/>
    </xf>
    <xf numFmtId="3" fontId="25" fillId="3" borderId="38" xfId="29" applyNumberFormat="1" applyFont="1" applyFill="1" applyBorder="1" applyAlignment="1" applyProtection="1">
      <alignment horizontal="center" vertical="center"/>
      <protection locked="0"/>
    </xf>
    <xf numFmtId="3" fontId="25" fillId="3" borderId="20" xfId="29" applyNumberFormat="1" applyFont="1" applyFill="1" applyBorder="1" applyAlignment="1" applyProtection="1">
      <alignment horizontal="center" vertical="center"/>
      <protection locked="0"/>
    </xf>
    <xf numFmtId="0" fontId="3" fillId="3" borderId="0" xfId="0" applyFont="1" applyFill="1" applyAlignment="1" applyProtection="1">
      <alignment horizontal="right" indent="1"/>
    </xf>
    <xf numFmtId="175" fontId="27" fillId="2" borderId="49" xfId="8" applyNumberFormat="1" applyFont="1" applyFill="1" applyBorder="1" applyAlignment="1" applyProtection="1">
      <alignment horizontal="center"/>
      <protection locked="0"/>
    </xf>
    <xf numFmtId="0" fontId="50" fillId="2" borderId="0" xfId="0" applyFont="1" applyFill="1" applyBorder="1" applyAlignment="1">
      <alignment horizontal="left"/>
    </xf>
    <xf numFmtId="0" fontId="17" fillId="2" borderId="0" xfId="0" applyFont="1" applyFill="1" applyBorder="1" applyAlignment="1">
      <alignment horizontal="center" vertical="center"/>
    </xf>
    <xf numFmtId="0" fontId="3" fillId="2" borderId="0" xfId="0" applyFont="1" applyFill="1" applyAlignment="1">
      <alignment horizontal="right" indent="1"/>
    </xf>
    <xf numFmtId="0" fontId="0" fillId="0" borderId="0" xfId="0"/>
    <xf numFmtId="0" fontId="25" fillId="3" borderId="3" xfId="0" applyFont="1" applyFill="1" applyBorder="1" applyAlignment="1" applyProtection="1">
      <alignment horizontal="left" wrapText="1" indent="1" shrinkToFit="1"/>
      <protection locked="0"/>
    </xf>
    <xf numFmtId="0" fontId="17" fillId="2" borderId="0" xfId="0" applyFont="1" applyFill="1" applyBorder="1" applyAlignment="1" applyProtection="1">
      <alignment horizontal="left"/>
    </xf>
    <xf numFmtId="0" fontId="3" fillId="2" borderId="0" xfId="0" applyFont="1" applyFill="1" applyBorder="1" applyAlignment="1" applyProtection="1">
      <alignment horizontal="left" wrapText="1"/>
    </xf>
    <xf numFmtId="0" fontId="3" fillId="3" borderId="0" xfId="0" applyFont="1" applyFill="1" applyBorder="1" applyAlignment="1" applyProtection="1">
      <alignment horizontal="right"/>
    </xf>
    <xf numFmtId="0" fontId="9" fillId="2" borderId="0" xfId="0" applyFont="1" applyFill="1" applyBorder="1" applyAlignment="1" applyProtection="1">
      <alignment horizontal="left" wrapText="1"/>
    </xf>
    <xf numFmtId="0" fontId="25" fillId="3" borderId="3" xfId="0" applyFont="1" applyFill="1" applyBorder="1" applyAlignment="1" applyProtection="1">
      <alignment horizontal="center" wrapText="1" shrinkToFit="1"/>
      <protection locked="0"/>
    </xf>
    <xf numFmtId="0" fontId="8" fillId="2" borderId="0" xfId="0" applyFont="1" applyFill="1" applyBorder="1" applyAlignment="1" applyProtection="1">
      <alignment horizontal="right"/>
    </xf>
    <xf numFmtId="0" fontId="62" fillId="2" borderId="2" xfId="0" applyFont="1" applyFill="1" applyBorder="1" applyAlignment="1" applyProtection="1">
      <alignment horizontal="center"/>
      <protection locked="0"/>
    </xf>
    <xf numFmtId="0" fontId="62" fillId="2" borderId="49" xfId="0" applyFont="1" applyFill="1" applyBorder="1" applyAlignment="1" applyProtection="1">
      <alignment horizontal="center"/>
      <protection locked="0"/>
    </xf>
    <xf numFmtId="0" fontId="3" fillId="2" borderId="0" xfId="0" applyFont="1" applyFill="1" applyBorder="1" applyAlignment="1" applyProtection="1">
      <alignment horizontal="left" vertical="top"/>
    </xf>
    <xf numFmtId="9" fontId="62" fillId="2" borderId="2" xfId="0" applyNumberFormat="1" applyFont="1" applyFill="1" applyBorder="1" applyAlignment="1" applyProtection="1">
      <alignment horizontal="center"/>
      <protection locked="0"/>
    </xf>
    <xf numFmtId="0" fontId="25" fillId="2" borderId="0" xfId="19" applyFont="1" applyFill="1">
      <alignment horizontal="left" vertical="top" wrapText="1"/>
      <protection locked="0"/>
    </xf>
    <xf numFmtId="0" fontId="3" fillId="3" borderId="0" xfId="0" applyFont="1" applyFill="1" applyAlignment="1" applyProtection="1">
      <alignment vertical="center" wrapText="1"/>
    </xf>
    <xf numFmtId="0" fontId="8" fillId="2" borderId="0" xfId="0" applyFont="1" applyFill="1" applyBorder="1" applyAlignment="1" applyProtection="1">
      <alignment horizontal="left" vertical="top" wrapText="1"/>
    </xf>
    <xf numFmtId="0" fontId="3" fillId="3" borderId="0" xfId="0" applyFont="1" applyFill="1" applyBorder="1" applyAlignment="1" applyProtection="1">
      <alignment vertical="top"/>
    </xf>
    <xf numFmtId="0" fontId="4" fillId="3" borderId="0" xfId="0" applyFont="1" applyFill="1" applyAlignment="1" applyProtection="1">
      <alignment vertical="center"/>
    </xf>
    <xf numFmtId="0" fontId="3" fillId="2" borderId="0" xfId="0" applyFont="1" applyFill="1" applyAlignment="1">
      <alignment horizontal="left" vertical="top" wrapText="1"/>
    </xf>
    <xf numFmtId="0" fontId="77" fillId="2" borderId="0" xfId="0" applyFont="1" applyFill="1" applyBorder="1" applyAlignment="1" applyProtection="1">
      <alignment horizontal="center"/>
      <protection locked="0"/>
    </xf>
    <xf numFmtId="0" fontId="77" fillId="2" borderId="0" xfId="0" applyFont="1" applyFill="1" applyBorder="1" applyAlignment="1" applyProtection="1">
      <alignment horizontal="center"/>
    </xf>
    <xf numFmtId="0" fontId="73" fillId="2" borderId="0" xfId="19" applyFill="1" applyAlignment="1" applyProtection="1">
      <alignment horizontal="left" vertical="top" wrapText="1" indent="1"/>
    </xf>
    <xf numFmtId="0" fontId="3" fillId="3" borderId="53" xfId="0" applyFont="1" applyFill="1" applyBorder="1" applyAlignment="1" applyProtection="1">
      <alignment wrapText="1"/>
    </xf>
    <xf numFmtId="0" fontId="8" fillId="2" borderId="0" xfId="19" applyFont="1" applyFill="1" applyProtection="1">
      <alignment horizontal="left" vertical="top" wrapText="1"/>
    </xf>
    <xf numFmtId="0" fontId="8" fillId="2" borderId="0" xfId="0" applyFont="1" applyFill="1" applyBorder="1" applyAlignment="1">
      <alignment horizontal="left" vertical="top" wrapText="1" indent="2"/>
    </xf>
    <xf numFmtId="0" fontId="3" fillId="3" borderId="0" xfId="0" applyFont="1" applyFill="1" applyAlignment="1" applyProtection="1">
      <alignment wrapText="1"/>
    </xf>
    <xf numFmtId="0" fontId="27" fillId="4" borderId="53" xfId="0" applyFont="1" applyFill="1" applyBorder="1" applyAlignment="1" applyProtection="1">
      <alignment horizontal="left" vertical="center" shrinkToFit="1"/>
    </xf>
    <xf numFmtId="0" fontId="27" fillId="4" borderId="54" xfId="0" applyFont="1" applyFill="1" applyBorder="1" applyAlignment="1" applyProtection="1">
      <alignment horizontal="left" vertical="center" shrinkToFit="1"/>
    </xf>
    <xf numFmtId="0" fontId="8" fillId="4" borderId="55" xfId="0" applyFont="1" applyFill="1" applyBorder="1" applyAlignment="1" applyProtection="1">
      <alignment horizontal="left" vertical="top" wrapText="1" shrinkToFit="1"/>
    </xf>
    <xf numFmtId="0" fontId="8" fillId="4" borderId="56" xfId="0" applyFont="1" applyFill="1" applyBorder="1" applyAlignment="1" applyProtection="1">
      <alignment horizontal="left" vertical="top" wrapText="1" shrinkToFit="1"/>
    </xf>
    <xf numFmtId="0" fontId="27" fillId="4" borderId="0" xfId="0" applyFont="1" applyFill="1" applyBorder="1" applyAlignment="1" applyProtection="1">
      <alignment horizontal="left" vertical="center"/>
    </xf>
    <xf numFmtId="0" fontId="27" fillId="4" borderId="57" xfId="0" applyFont="1" applyFill="1" applyBorder="1" applyAlignment="1" applyProtection="1">
      <alignment horizontal="left" vertical="center"/>
    </xf>
    <xf numFmtId="0" fontId="25" fillId="4" borderId="0" xfId="0" applyFont="1" applyFill="1" applyBorder="1" applyAlignment="1" applyProtection="1">
      <alignment horizontal="left" vertical="center" wrapText="1"/>
    </xf>
    <xf numFmtId="0" fontId="25" fillId="4" borderId="57" xfId="0" applyFont="1" applyFill="1" applyBorder="1" applyAlignment="1" applyProtection="1">
      <alignment horizontal="left" vertical="center" wrapText="1"/>
    </xf>
    <xf numFmtId="0" fontId="50" fillId="3" borderId="0" xfId="35" applyFont="1" applyFill="1" applyBorder="1" applyAlignment="1">
      <alignment horizontal="left"/>
    </xf>
    <xf numFmtId="0" fontId="8" fillId="2" borderId="0" xfId="19" applyFont="1" applyFill="1" applyBorder="1" applyAlignment="1" applyProtection="1">
      <alignment horizontal="left" vertical="top" wrapText="1" indent="1"/>
      <protection locked="0"/>
    </xf>
    <xf numFmtId="0" fontId="25" fillId="2" borderId="47" xfId="0" applyNumberFormat="1" applyFont="1" applyFill="1" applyBorder="1" applyAlignment="1" applyProtection="1">
      <alignment horizontal="left" vertical="center" wrapText="1" indent="1"/>
      <protection locked="0"/>
    </xf>
    <xf numFmtId="0" fontId="25" fillId="2" borderId="13" xfId="0" applyNumberFormat="1" applyFont="1" applyFill="1" applyBorder="1" applyAlignment="1" applyProtection="1">
      <alignment horizontal="left" vertical="center" wrapText="1" indent="1"/>
      <protection locked="0"/>
    </xf>
    <xf numFmtId="0" fontId="11" fillId="0" borderId="66" xfId="0" applyFont="1" applyBorder="1" applyAlignment="1">
      <alignment horizontal="right" textRotation="90" wrapText="1"/>
    </xf>
    <xf numFmtId="0" fontId="11" fillId="0" borderId="68" xfId="0" applyFont="1" applyBorder="1" applyAlignment="1">
      <alignment horizontal="right" textRotation="90" wrapText="1"/>
    </xf>
    <xf numFmtId="0" fontId="3" fillId="2" borderId="73" xfId="0" applyFont="1" applyFill="1" applyBorder="1" applyAlignment="1" applyProtection="1">
      <alignment horizontal="left" vertical="center" wrapText="1" indent="1"/>
    </xf>
    <xf numFmtId="0" fontId="3" fillId="2" borderId="74" xfId="0" applyFont="1" applyFill="1" applyBorder="1" applyAlignment="1" applyProtection="1">
      <alignment horizontal="left" vertical="center" wrapText="1" indent="1"/>
    </xf>
    <xf numFmtId="174" fontId="17" fillId="7" borderId="39" xfId="0" applyNumberFormat="1" applyFont="1" applyFill="1" applyBorder="1" applyAlignment="1" applyProtection="1">
      <alignment horizontal="left" vertical="center" indent="1" shrinkToFit="1"/>
    </xf>
    <xf numFmtId="0" fontId="0" fillId="0" borderId="40" xfId="0" applyBorder="1" applyAlignment="1">
      <alignment horizontal="left" vertical="center" indent="1" shrinkToFi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3" fillId="4" borderId="0" xfId="0" applyFont="1" applyFill="1" applyBorder="1" applyAlignment="1">
      <alignment horizontal="right" indent="1"/>
    </xf>
    <xf numFmtId="0" fontId="8" fillId="3" borderId="80" xfId="19" applyFont="1" applyFill="1" applyBorder="1" applyAlignment="1" applyProtection="1">
      <alignment horizontal="left" vertical="center" wrapText="1" shrinkToFit="1"/>
      <protection locked="0"/>
    </xf>
    <xf numFmtId="0" fontId="17" fillId="7" borderId="17" xfId="0" applyNumberFormat="1" applyFont="1" applyFill="1" applyBorder="1" applyAlignment="1">
      <alignment horizontal="left" vertical="center" wrapText="1" indent="1"/>
    </xf>
    <xf numFmtId="0" fontId="17" fillId="7" borderId="9" xfId="0" applyNumberFormat="1" applyFont="1" applyFill="1" applyBorder="1" applyAlignment="1">
      <alignment horizontal="left" vertical="center" wrapText="1" indent="1"/>
    </xf>
    <xf numFmtId="0" fontId="2" fillId="2" borderId="66" xfId="0" applyFont="1" applyFill="1" applyBorder="1" applyAlignment="1" applyProtection="1">
      <alignment horizontal="right" vertical="center" textRotation="90" wrapText="1"/>
    </xf>
    <xf numFmtId="0" fontId="2" fillId="2" borderId="67" xfId="0" applyFont="1" applyFill="1" applyBorder="1" applyAlignment="1" applyProtection="1">
      <alignment horizontal="right" vertical="center" textRotation="90" wrapText="1"/>
    </xf>
    <xf numFmtId="0" fontId="2" fillId="2" borderId="68" xfId="0" applyFont="1" applyFill="1" applyBorder="1" applyAlignment="1" applyProtection="1">
      <alignment horizontal="right" vertical="center" textRotation="90" wrapText="1"/>
    </xf>
    <xf numFmtId="0" fontId="14" fillId="3" borderId="0" xfId="35" applyFont="1" applyFill="1" applyBorder="1" applyAlignment="1">
      <alignment horizontal="left" vertical="top" wrapText="1"/>
    </xf>
    <xf numFmtId="0" fontId="52" fillId="9" borderId="38" xfId="0" applyFont="1" applyFill="1" applyBorder="1" applyAlignment="1" applyProtection="1">
      <alignment horizontal="left" vertical="center" wrapText="1" indent="4"/>
    </xf>
    <xf numFmtId="0" fontId="52" fillId="9" borderId="6" xfId="0" applyFont="1" applyFill="1" applyBorder="1" applyAlignment="1" applyProtection="1">
      <alignment horizontal="left" vertical="center" wrapText="1" indent="4"/>
    </xf>
    <xf numFmtId="0" fontId="52" fillId="9" borderId="20" xfId="0" applyFont="1" applyFill="1" applyBorder="1" applyAlignment="1" applyProtection="1">
      <alignment horizontal="left" vertical="center" wrapText="1" indent="4"/>
    </xf>
    <xf numFmtId="0" fontId="8" fillId="3" borderId="0" xfId="19" applyFont="1" applyFill="1" applyAlignment="1">
      <alignment horizontal="left" vertical="top" wrapText="1" indent="1"/>
      <protection locked="0"/>
    </xf>
    <xf numFmtId="0" fontId="4" fillId="3" borderId="0" xfId="0" applyFont="1" applyFill="1" applyAlignment="1" applyProtection="1">
      <alignment vertical="top"/>
      <protection locked="0"/>
    </xf>
    <xf numFmtId="0" fontId="12" fillId="3" borderId="0" xfId="0" applyFont="1" applyFill="1" applyBorder="1" applyAlignment="1" applyProtection="1">
      <alignment horizontal="right" vertical="center" wrapText="1"/>
    </xf>
    <xf numFmtId="0" fontId="32" fillId="6" borderId="0" xfId="0" applyFont="1" applyFill="1" applyAlignment="1" applyProtection="1">
      <alignment horizontal="center" vertical="top" wrapText="1"/>
    </xf>
    <xf numFmtId="173" fontId="27" fillId="3" borderId="0" xfId="0" applyNumberFormat="1" applyFont="1" applyFill="1" applyBorder="1" applyAlignment="1" applyProtection="1">
      <alignment horizontal="left" indent="1" shrinkToFit="1"/>
    </xf>
    <xf numFmtId="0" fontId="25" fillId="2" borderId="0" xfId="0" applyFont="1" applyFill="1" applyBorder="1" applyAlignment="1" applyProtection="1">
      <alignment horizontal="left" vertical="top" wrapText="1"/>
      <protection locked="0"/>
    </xf>
    <xf numFmtId="0" fontId="31" fillId="6" borderId="0" xfId="0" applyFont="1" applyFill="1" applyAlignment="1" applyProtection="1">
      <alignment horizontal="center" vertical="center" wrapText="1"/>
    </xf>
    <xf numFmtId="0" fontId="31" fillId="6" borderId="0" xfId="0" applyFont="1" applyFill="1" applyAlignment="1" applyProtection="1">
      <alignment horizontal="center" vertical="center"/>
    </xf>
    <xf numFmtId="0" fontId="3" fillId="2" borderId="61" xfId="0" applyFont="1" applyFill="1" applyBorder="1" applyAlignment="1" applyProtection="1">
      <alignment horizontal="center" vertical="center" wrapText="1"/>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3" fillId="2" borderId="64" xfId="0" applyFont="1" applyFill="1" applyBorder="1" applyAlignment="1" applyProtection="1">
      <alignment horizontal="center" vertical="top" shrinkToFit="1"/>
    </xf>
    <xf numFmtId="0" fontId="3" fillId="2" borderId="37" xfId="0" applyFont="1" applyFill="1" applyBorder="1" applyAlignment="1" applyProtection="1">
      <alignment horizontal="center" vertical="top" shrinkToFit="1"/>
    </xf>
    <xf numFmtId="0" fontId="3" fillId="2" borderId="65" xfId="0" applyFont="1" applyFill="1" applyBorder="1" applyAlignment="1" applyProtection="1">
      <alignment horizontal="center" vertical="top" shrinkToFit="1"/>
    </xf>
    <xf numFmtId="165" fontId="25" fillId="2" borderId="3" xfId="0" applyNumberFormat="1" applyFont="1" applyFill="1" applyBorder="1" applyAlignment="1" applyProtection="1">
      <alignment horizontal="left" indent="1" shrinkToFit="1"/>
      <protection locked="0"/>
    </xf>
    <xf numFmtId="0" fontId="25" fillId="2" borderId="3" xfId="0" applyFont="1" applyFill="1" applyBorder="1" applyAlignment="1" applyProtection="1">
      <alignment horizontal="left" indent="1" shrinkToFit="1"/>
      <protection locked="0"/>
    </xf>
    <xf numFmtId="169" fontId="27" fillId="0" borderId="2" xfId="0" applyNumberFormat="1" applyFont="1" applyFill="1" applyBorder="1" applyAlignment="1" applyProtection="1">
      <alignment horizontal="center" wrapText="1"/>
      <protection locked="0"/>
    </xf>
    <xf numFmtId="0" fontId="27" fillId="3" borderId="49" xfId="0" applyFont="1" applyFill="1" applyBorder="1" applyAlignment="1" applyProtection="1">
      <alignment horizontal="center" shrinkToFit="1"/>
      <protection locked="0"/>
    </xf>
    <xf numFmtId="0" fontId="72" fillId="0" borderId="0" xfId="17" applyAlignment="1" applyProtection="1">
      <alignment horizontal="center" vertical="center"/>
    </xf>
    <xf numFmtId="0" fontId="25" fillId="2" borderId="3" xfId="0" applyFont="1" applyFill="1" applyBorder="1" applyAlignment="1" applyProtection="1">
      <alignment horizontal="left" shrinkToFit="1"/>
      <protection locked="0"/>
    </xf>
    <xf numFmtId="0" fontId="50" fillId="2" borderId="0" xfId="0" applyFont="1" applyFill="1" applyBorder="1" applyAlignment="1">
      <alignment horizontal="left" wrapText="1"/>
    </xf>
    <xf numFmtId="0" fontId="25" fillId="2" borderId="8" xfId="0" applyFont="1" applyFill="1" applyBorder="1" applyAlignment="1" applyProtection="1">
      <alignment horizontal="left" indent="1"/>
      <protection locked="0"/>
    </xf>
    <xf numFmtId="0" fontId="3" fillId="2" borderId="59" xfId="0" applyFont="1" applyFill="1" applyBorder="1" applyAlignment="1" applyProtection="1">
      <alignment horizontal="center" vertical="top" wrapText="1" shrinkToFit="1"/>
    </xf>
    <xf numFmtId="0" fontId="3" fillId="2" borderId="0" xfId="0" applyFont="1" applyFill="1" applyBorder="1" applyAlignment="1" applyProtection="1">
      <alignment horizontal="center" vertical="top" wrapText="1" shrinkToFit="1"/>
    </xf>
    <xf numFmtId="0" fontId="3" fillId="2" borderId="60" xfId="0" applyFont="1" applyFill="1" applyBorder="1" applyAlignment="1" applyProtection="1">
      <alignment horizontal="center" vertical="top" wrapText="1" shrinkToFit="1"/>
    </xf>
    <xf numFmtId="0" fontId="25" fillId="2" borderId="6" xfId="0" applyFont="1" applyFill="1" applyBorder="1" applyAlignment="1" applyProtection="1">
      <alignment horizontal="left" indent="1"/>
      <protection locked="0"/>
    </xf>
    <xf numFmtId="164" fontId="25" fillId="2" borderId="3" xfId="0" applyNumberFormat="1" applyFont="1" applyFill="1" applyBorder="1" applyAlignment="1" applyProtection="1">
      <alignment horizontal="left" indent="1"/>
      <protection locked="0"/>
    </xf>
    <xf numFmtId="0" fontId="0" fillId="2" borderId="37" xfId="0" applyFont="1" applyFill="1" applyBorder="1" applyAlignment="1">
      <alignment horizontal="center" vertical="top" wrapText="1"/>
    </xf>
    <xf numFmtId="0" fontId="9" fillId="3" borderId="0" xfId="0" applyFont="1" applyFill="1" applyAlignment="1" applyProtection="1">
      <alignment horizontal="right"/>
    </xf>
    <xf numFmtId="0" fontId="12"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top"/>
    </xf>
    <xf numFmtId="0" fontId="48" fillId="2" borderId="0" xfId="0" applyFont="1" applyFill="1" applyBorder="1" applyAlignment="1">
      <alignment horizontal="left" wrapText="1"/>
    </xf>
    <xf numFmtId="0" fontId="4" fillId="2" borderId="0" xfId="0" applyFont="1" applyFill="1" applyBorder="1" applyAlignment="1" applyProtection="1">
      <alignment horizontal="right" vertical="center" wrapText="1" indent="2"/>
    </xf>
    <xf numFmtId="0" fontId="4" fillId="2" borderId="0" xfId="0" applyFont="1" applyFill="1" applyBorder="1" applyAlignment="1" applyProtection="1">
      <alignment horizontal="right" vertical="center" indent="2"/>
    </xf>
    <xf numFmtId="0" fontId="6" fillId="2" borderId="0" xfId="0" applyFont="1" applyFill="1" applyBorder="1" applyAlignment="1" applyProtection="1">
      <alignment horizontal="right" vertical="center" indent="2"/>
    </xf>
    <xf numFmtId="166" fontId="27" fillId="7" borderId="26" xfId="0" applyNumberFormat="1" applyFont="1" applyFill="1" applyBorder="1" applyAlignment="1" applyProtection="1">
      <alignment horizontal="right" vertical="center"/>
    </xf>
    <xf numFmtId="166" fontId="27" fillId="7" borderId="18" xfId="0" applyNumberFormat="1" applyFont="1" applyFill="1" applyBorder="1" applyAlignment="1" applyProtection="1">
      <alignment horizontal="right" vertical="center"/>
    </xf>
    <xf numFmtId="0" fontId="4" fillId="4" borderId="0" xfId="0" applyFont="1" applyFill="1" applyBorder="1" applyAlignment="1" applyProtection="1">
      <alignment horizontal="right" vertical="center" indent="2"/>
    </xf>
    <xf numFmtId="0" fontId="6" fillId="0" borderId="0" xfId="0" applyFont="1" applyBorder="1" applyAlignment="1">
      <alignment horizontal="right" indent="2"/>
    </xf>
    <xf numFmtId="0" fontId="25" fillId="0" borderId="0" xfId="0" applyFont="1" applyBorder="1" applyAlignment="1">
      <alignment horizontal="left" vertical="center" indent="2"/>
    </xf>
    <xf numFmtId="0" fontId="25" fillId="2" borderId="75" xfId="0" applyNumberFormat="1" applyFont="1" applyFill="1" applyBorder="1" applyAlignment="1" applyProtection="1">
      <alignment horizontal="left" vertical="center" wrapText="1" indent="1"/>
      <protection locked="0"/>
    </xf>
    <xf numFmtId="0" fontId="25" fillId="2" borderId="15" xfId="0" applyNumberFormat="1" applyFont="1" applyFill="1" applyBorder="1" applyAlignment="1" applyProtection="1">
      <alignment horizontal="left" vertical="center" wrapText="1" indent="1"/>
      <protection locked="0"/>
    </xf>
    <xf numFmtId="0" fontId="3" fillId="2" borderId="17" xfId="0" applyFont="1" applyFill="1" applyBorder="1" applyAlignment="1">
      <alignment horizontal="left" vertical="center" indent="1"/>
    </xf>
    <xf numFmtId="0" fontId="3" fillId="2" borderId="9" xfId="0" applyFont="1" applyFill="1" applyBorder="1" applyAlignment="1">
      <alignment horizontal="left" vertical="center" indent="1"/>
    </xf>
    <xf numFmtId="0" fontId="3" fillId="2" borderId="0" xfId="0" applyFont="1" applyFill="1" applyBorder="1" applyAlignment="1" applyProtection="1">
      <alignment horizontal="right" vertical="center" wrapText="1" indent="2"/>
    </xf>
    <xf numFmtId="0" fontId="25" fillId="2" borderId="76" xfId="0" applyNumberFormat="1" applyFont="1" applyFill="1" applyBorder="1" applyAlignment="1" applyProtection="1">
      <alignment horizontal="left" vertical="center" wrapText="1" indent="1"/>
      <protection locked="0"/>
    </xf>
    <xf numFmtId="0" fontId="25" fillId="2" borderId="11" xfId="0" applyNumberFormat="1" applyFont="1" applyFill="1" applyBorder="1" applyAlignment="1" applyProtection="1">
      <alignment horizontal="left" vertical="center" wrapText="1" indent="1"/>
      <protection locked="0"/>
    </xf>
    <xf numFmtId="0" fontId="3" fillId="4" borderId="58" xfId="0" applyFont="1" applyFill="1" applyBorder="1" applyAlignment="1">
      <alignment horizontal="right"/>
    </xf>
    <xf numFmtId="0" fontId="21" fillId="6" borderId="0" xfId="0" applyFont="1" applyFill="1" applyAlignment="1" applyProtection="1">
      <alignment horizontal="left" vertical="top" wrapText="1" indent="1"/>
    </xf>
    <xf numFmtId="0" fontId="6" fillId="0" borderId="0" xfId="0" applyFont="1" applyAlignment="1">
      <alignment horizontal="right" vertical="center" wrapText="1" indent="2"/>
    </xf>
    <xf numFmtId="0" fontId="6" fillId="0" borderId="0" xfId="0" applyFont="1" applyBorder="1" applyAlignment="1">
      <alignment horizontal="right" vertical="center" wrapText="1" indent="2"/>
    </xf>
    <xf numFmtId="0" fontId="9" fillId="2" borderId="77" xfId="0" applyFont="1" applyFill="1" applyBorder="1" applyAlignment="1" applyProtection="1">
      <alignment horizontal="center" vertical="center" wrapText="1"/>
    </xf>
    <xf numFmtId="0" fontId="9" fillId="2" borderId="78" xfId="0" applyFont="1" applyFill="1" applyBorder="1" applyAlignment="1" applyProtection="1">
      <alignment horizontal="center" vertical="center" wrapText="1"/>
    </xf>
    <xf numFmtId="0" fontId="4" fillId="2" borderId="0" xfId="0" applyFont="1" applyFill="1" applyAlignment="1">
      <alignment horizontal="right" indent="1"/>
    </xf>
    <xf numFmtId="0" fontId="3" fillId="2" borderId="69" xfId="0" applyFont="1" applyFill="1" applyBorder="1" applyAlignment="1" applyProtection="1">
      <alignment horizontal="left" vertical="center" wrapText="1" indent="1"/>
    </xf>
    <xf numFmtId="0" fontId="3" fillId="2" borderId="70" xfId="0" applyFont="1" applyFill="1" applyBorder="1" applyAlignment="1" applyProtection="1">
      <alignment horizontal="left" vertical="center" wrapText="1" inden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xf>
    <xf numFmtId="0" fontId="9" fillId="0" borderId="0" xfId="0" applyFont="1" applyFill="1" applyBorder="1" applyAlignment="1" applyProtection="1">
      <alignment horizontal="left"/>
    </xf>
    <xf numFmtId="0" fontId="21" fillId="6" borderId="0" xfId="0" applyFont="1" applyFill="1" applyBorder="1" applyAlignment="1" applyProtection="1">
      <alignment horizontal="left" vertical="top" wrapText="1" indent="1"/>
    </xf>
    <xf numFmtId="0" fontId="17" fillId="4" borderId="17"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3" fillId="2" borderId="71" xfId="0" applyFont="1" applyFill="1" applyBorder="1" applyAlignment="1" applyProtection="1">
      <alignment horizontal="left" vertical="center" wrapText="1" indent="1"/>
    </xf>
    <xf numFmtId="0" fontId="3" fillId="2" borderId="72" xfId="0" applyFont="1" applyFill="1" applyBorder="1" applyAlignment="1" applyProtection="1">
      <alignment horizontal="left" vertical="center" wrapText="1" indent="1"/>
    </xf>
    <xf numFmtId="173" fontId="25" fillId="3" borderId="3" xfId="0" applyNumberFormat="1" applyFont="1" applyFill="1" applyBorder="1" applyAlignment="1" applyProtection="1">
      <alignment horizontal="left" indent="1" shrinkToFit="1"/>
      <protection locked="0"/>
    </xf>
    <xf numFmtId="0" fontId="8" fillId="3" borderId="0" xfId="19" applyFont="1" applyFill="1" applyAlignment="1" applyProtection="1">
      <alignment horizontal="left" vertical="top" wrapText="1"/>
    </xf>
    <xf numFmtId="0" fontId="4" fillId="2" borderId="0" xfId="0" applyFont="1" applyFill="1" applyBorder="1" applyAlignment="1" applyProtection="1">
      <alignment horizontal="left" vertical="top" wrapText="1" indent="2"/>
    </xf>
    <xf numFmtId="0" fontId="50" fillId="3" borderId="0" xfId="35" applyFont="1" applyFill="1" applyAlignment="1" applyProtection="1">
      <alignment vertical="center" wrapText="1"/>
    </xf>
    <xf numFmtId="0" fontId="9" fillId="0" borderId="79"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top"/>
    </xf>
    <xf numFmtId="0" fontId="27" fillId="0" borderId="20" xfId="0" applyFont="1" applyFill="1" applyBorder="1" applyAlignment="1" applyProtection="1">
      <alignment horizontal="center" vertical="top"/>
    </xf>
    <xf numFmtId="9" fontId="25" fillId="3" borderId="38" xfId="29" applyFont="1" applyFill="1" applyBorder="1" applyAlignment="1" applyProtection="1">
      <alignment horizontal="center" vertical="center" wrapText="1" shrinkToFit="1"/>
      <protection locked="0"/>
    </xf>
    <xf numFmtId="9" fontId="25" fillId="3" borderId="20" xfId="29" applyFont="1" applyFill="1" applyBorder="1" applyAlignment="1" applyProtection="1">
      <alignment horizontal="center" vertical="center" wrapText="1" shrinkToFit="1"/>
      <protection locked="0"/>
    </xf>
    <xf numFmtId="9" fontId="25" fillId="3" borderId="38" xfId="29" applyFont="1" applyFill="1" applyBorder="1" applyAlignment="1" applyProtection="1">
      <alignment horizontal="center" vertical="center" wrapText="1"/>
      <protection locked="0"/>
    </xf>
    <xf numFmtId="9" fontId="25" fillId="3" borderId="20" xfId="29" applyFont="1" applyFill="1" applyBorder="1" applyAlignment="1" applyProtection="1">
      <alignment horizontal="center" vertical="center" wrapText="1"/>
      <protection locked="0"/>
    </xf>
    <xf numFmtId="0" fontId="8" fillId="2" borderId="0" xfId="0" applyFont="1" applyFill="1" applyBorder="1" applyAlignment="1" applyProtection="1">
      <alignment vertical="top" wrapText="1"/>
      <protection locked="0"/>
    </xf>
    <xf numFmtId="0" fontId="25" fillId="3" borderId="3" xfId="0" applyFont="1" applyFill="1" applyBorder="1" applyAlignment="1" applyProtection="1">
      <alignment horizontal="left" indent="1" shrinkToFit="1"/>
      <protection locked="0"/>
    </xf>
    <xf numFmtId="0" fontId="3" fillId="3" borderId="0" xfId="0" applyFont="1" applyFill="1" applyBorder="1" applyAlignment="1" applyProtection="1">
      <alignment horizontal="left" wrapText="1" shrinkToFit="1"/>
    </xf>
    <xf numFmtId="0" fontId="3" fillId="3" borderId="0" xfId="0" applyFont="1" applyFill="1" applyAlignment="1" applyProtection="1">
      <alignment vertical="top" wrapText="1"/>
    </xf>
    <xf numFmtId="0" fontId="50" fillId="3" borderId="0" xfId="0" applyFont="1" applyFill="1" applyBorder="1" applyAlignment="1" applyProtection="1">
      <alignment horizontal="left"/>
    </xf>
    <xf numFmtId="0" fontId="25" fillId="3" borderId="3" xfId="0" applyFont="1" applyFill="1" applyBorder="1" applyAlignment="1" applyProtection="1">
      <alignment horizontal="left" indent="1"/>
      <protection locked="0"/>
    </xf>
    <xf numFmtId="0" fontId="25" fillId="2" borderId="0" xfId="0" applyFont="1" applyFill="1" applyBorder="1" applyAlignment="1" applyProtection="1">
      <alignment horizontal="left" vertical="top" wrapText="1" indent="1"/>
      <protection locked="0"/>
    </xf>
    <xf numFmtId="0" fontId="25" fillId="3" borderId="17" xfId="29" applyNumberFormat="1" applyFont="1" applyFill="1" applyBorder="1" applyAlignment="1" applyProtection="1">
      <alignment horizontal="center" vertical="center"/>
      <protection locked="0"/>
    </xf>
    <xf numFmtId="0" fontId="25" fillId="3" borderId="10" xfId="29" applyNumberFormat="1" applyFont="1" applyFill="1" applyBorder="1" applyAlignment="1" applyProtection="1">
      <alignment horizontal="center" vertical="center"/>
      <protection locked="0"/>
    </xf>
    <xf numFmtId="177" fontId="25" fillId="3" borderId="38" xfId="29" applyNumberFormat="1" applyFont="1" applyFill="1" applyBorder="1" applyAlignment="1" applyProtection="1">
      <alignment horizontal="center" vertical="center" wrapText="1" shrinkToFit="1"/>
      <protection locked="0"/>
    </xf>
    <xf numFmtId="177" fontId="25" fillId="3" borderId="20" xfId="29" applyNumberFormat="1" applyFont="1" applyFill="1" applyBorder="1" applyAlignment="1" applyProtection="1">
      <alignment horizontal="center" vertical="center" wrapText="1" shrinkToFit="1"/>
      <protection locked="0"/>
    </xf>
    <xf numFmtId="37" fontId="25" fillId="3" borderId="38" xfId="2" applyNumberFormat="1" applyFont="1" applyFill="1" applyBorder="1" applyAlignment="1" applyProtection="1">
      <alignment horizontal="center" vertical="center" wrapText="1" shrinkToFit="1"/>
      <protection locked="0"/>
    </xf>
    <xf numFmtId="37" fontId="25" fillId="3" borderId="20" xfId="2" applyNumberFormat="1" applyFont="1" applyFill="1" applyBorder="1" applyAlignment="1" applyProtection="1">
      <alignment horizontal="center" vertical="center" wrapText="1" shrinkToFit="1"/>
      <protection locked="0"/>
    </xf>
    <xf numFmtId="0" fontId="12" fillId="3" borderId="3" xfId="0" applyFont="1" applyFill="1" applyBorder="1" applyAlignment="1" applyProtection="1">
      <alignment horizontal="right" vertical="center" wrapText="1"/>
    </xf>
    <xf numFmtId="0" fontId="12" fillId="3" borderId="40" xfId="0" applyFont="1" applyFill="1" applyBorder="1" applyAlignment="1" applyProtection="1">
      <alignment horizontal="right" vertical="center" wrapText="1"/>
    </xf>
    <xf numFmtId="0" fontId="9" fillId="3" borderId="6" xfId="0" applyNumberFormat="1" applyFont="1" applyFill="1" applyBorder="1" applyAlignment="1" applyProtection="1">
      <alignment horizontal="center" vertical="center" wrapText="1"/>
    </xf>
    <xf numFmtId="0" fontId="27" fillId="0" borderId="17" xfId="0" applyFont="1" applyFill="1" applyBorder="1" applyAlignment="1" applyProtection="1">
      <alignment horizontal="center" vertical="top"/>
      <protection locked="0"/>
    </xf>
    <xf numFmtId="0" fontId="27" fillId="0" borderId="10" xfId="0" applyFont="1" applyFill="1" applyBorder="1" applyAlignment="1" applyProtection="1">
      <alignment horizontal="center" vertical="top"/>
      <protection locked="0"/>
    </xf>
    <xf numFmtId="9" fontId="25" fillId="3" borderId="38" xfId="29" applyFont="1" applyFill="1" applyBorder="1" applyAlignment="1" applyProtection="1">
      <alignment horizontal="center" vertical="center"/>
      <protection locked="0"/>
    </xf>
    <xf numFmtId="9" fontId="25" fillId="3" borderId="20" xfId="29"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xf>
    <xf numFmtId="9" fontId="25" fillId="3" borderId="17" xfId="29" applyFont="1" applyFill="1" applyBorder="1" applyAlignment="1" applyProtection="1">
      <alignment horizontal="center" vertical="center"/>
      <protection locked="0"/>
    </xf>
    <xf numFmtId="9" fontId="25" fillId="3" borderId="10" xfId="29"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top"/>
    </xf>
    <xf numFmtId="0" fontId="27" fillId="2" borderId="0" xfId="0" applyFont="1" applyFill="1" applyBorder="1" applyAlignment="1" applyProtection="1">
      <alignment horizontal="left" vertical="center" indent="1"/>
    </xf>
    <xf numFmtId="0" fontId="65" fillId="2" borderId="0" xfId="28" applyFont="1" applyFill="1" applyBorder="1" applyAlignment="1">
      <alignment wrapText="1"/>
    </xf>
    <xf numFmtId="0" fontId="41" fillId="2" borderId="0" xfId="28" applyFont="1" applyFill="1" applyBorder="1" applyAlignment="1">
      <alignment vertical="top" wrapText="1"/>
    </xf>
    <xf numFmtId="0" fontId="8" fillId="0" borderId="38" xfId="28" applyFont="1" applyFill="1" applyBorder="1" applyAlignment="1" applyProtection="1">
      <alignment horizontal="center" vertical="center"/>
      <protection locked="0"/>
    </xf>
    <xf numFmtId="0" fontId="8" fillId="0" borderId="6" xfId="28" applyFont="1" applyFill="1" applyBorder="1" applyAlignment="1" applyProtection="1">
      <alignment horizontal="center" vertical="center"/>
      <protection locked="0"/>
    </xf>
    <xf numFmtId="0" fontId="48" fillId="2" borderId="0" xfId="28" applyFont="1" applyFill="1" applyAlignment="1">
      <alignment horizontal="left" vertical="center"/>
    </xf>
    <xf numFmtId="174" fontId="57" fillId="8" borderId="38" xfId="0" applyNumberFormat="1" applyFont="1" applyFill="1" applyBorder="1" applyAlignment="1" applyProtection="1">
      <alignment horizontal="center" vertical="center" wrapText="1" shrinkToFit="1"/>
    </xf>
    <xf numFmtId="174" fontId="57" fillId="8" borderId="6" xfId="0" applyNumberFormat="1" applyFont="1" applyFill="1" applyBorder="1" applyAlignment="1" applyProtection="1">
      <alignment horizontal="center" vertical="center" wrapText="1" shrinkToFit="1"/>
    </xf>
    <xf numFmtId="0" fontId="12" fillId="2" borderId="0" xfId="28" applyFont="1" applyFill="1" applyBorder="1" applyAlignment="1" applyProtection="1">
      <alignment horizontal="left" vertical="top" wrapText="1" indent="1"/>
    </xf>
    <xf numFmtId="0" fontId="60" fillId="6" borderId="0" xfId="0" applyFont="1" applyFill="1" applyAlignment="1" applyProtection="1">
      <alignment horizontal="left" vertical="top" wrapText="1" indent="1"/>
    </xf>
    <xf numFmtId="0" fontId="38" fillId="2" borderId="0" xfId="28" applyFont="1" applyFill="1" applyBorder="1" applyAlignment="1">
      <alignment horizontal="left" vertical="top" wrapText="1"/>
    </xf>
  </cellXfs>
  <cellStyles count="38">
    <cellStyle name="Centered Date" xfId="1" xr:uid="{00000000-0005-0000-0000-000000000000}"/>
    <cellStyle name="Comma" xfId="2" builtinId="3"/>
    <cellStyle name="Comma 2" xfId="3" xr:uid="{00000000-0005-0000-0000-000002000000}"/>
    <cellStyle name="Comma 3" xfId="4" xr:uid="{00000000-0005-0000-0000-000003000000}"/>
    <cellStyle name="Comma 3 2" xfId="5" xr:uid="{00000000-0005-0000-0000-000004000000}"/>
    <cellStyle name="Comma 4" xfId="6" xr:uid="{00000000-0005-0000-0000-000005000000}"/>
    <cellStyle name="Ctr Text" xfId="7" xr:uid="{00000000-0005-0000-0000-000006000000}"/>
    <cellStyle name="Currency" xfId="8" builtinId="4"/>
    <cellStyle name="Currency 2" xfId="9" xr:uid="{00000000-0005-0000-0000-000008000000}"/>
    <cellStyle name="Currency 3" xfId="10" xr:uid="{00000000-0005-0000-0000-000009000000}"/>
    <cellStyle name="Currency 3 2" xfId="11" xr:uid="{00000000-0005-0000-0000-00000A000000}"/>
    <cellStyle name="Currency 4" xfId="12" xr:uid="{00000000-0005-0000-0000-00000B000000}"/>
    <cellStyle name="Currency 4 2" xfId="13" xr:uid="{00000000-0005-0000-0000-00000C000000}"/>
    <cellStyle name="Currency 5" xfId="14" xr:uid="{00000000-0005-0000-0000-00000D000000}"/>
    <cellStyle name="Followed Hyperlink" xfId="15" builtinId="9" customBuiltin="1"/>
    <cellStyle name="Followed Hyperlink 2" xfId="16" xr:uid="{00000000-0005-0000-0000-00000F000000}"/>
    <cellStyle name="Hyperlink" xfId="17" builtinId="8" customBuiltin="1"/>
    <cellStyle name="Hyperlink 2" xfId="18" xr:uid="{00000000-0005-0000-0000-000011000000}"/>
    <cellStyle name="Narrative" xfId="19" xr:uid="{00000000-0005-0000-0000-000012000000}"/>
    <cellStyle name="Normal" xfId="0" builtinId="0"/>
    <cellStyle name="Normal 2" xfId="20" xr:uid="{00000000-0005-0000-0000-000014000000}"/>
    <cellStyle name="Normal 3" xfId="21" xr:uid="{00000000-0005-0000-0000-000015000000}"/>
    <cellStyle name="Normal 3 2" xfId="22" xr:uid="{00000000-0005-0000-0000-000016000000}"/>
    <cellStyle name="Normal 4" xfId="23" xr:uid="{00000000-0005-0000-0000-000017000000}"/>
    <cellStyle name="Normal 5" xfId="24" xr:uid="{00000000-0005-0000-0000-000018000000}"/>
    <cellStyle name="Normal 5 2" xfId="25" xr:uid="{00000000-0005-0000-0000-000019000000}"/>
    <cellStyle name="Normal 6" xfId="26" xr:uid="{00000000-0005-0000-0000-00001A000000}"/>
    <cellStyle name="Normal 6 2" xfId="27" xr:uid="{00000000-0005-0000-0000-00001B000000}"/>
    <cellStyle name="Normal_FY 2005 Accident Analysis Worksheet" xfId="28" xr:uid="{00000000-0005-0000-0000-00001C000000}"/>
    <cellStyle name="Percent" xfId="29" builtinId="5"/>
    <cellStyle name="Percent 2" xfId="30" xr:uid="{00000000-0005-0000-0000-00001E000000}"/>
    <cellStyle name="Percent 3" xfId="31" xr:uid="{00000000-0005-0000-0000-00001F000000}"/>
    <cellStyle name="Percent 3 2" xfId="32" xr:uid="{00000000-0005-0000-0000-000020000000}"/>
    <cellStyle name="Percent 4" xfId="33" xr:uid="{00000000-0005-0000-0000-000021000000}"/>
    <cellStyle name="Rt Heading" xfId="34" xr:uid="{00000000-0005-0000-0000-000022000000}"/>
    <cellStyle name="Title" xfId="35" builtinId="15" customBuiltin="1"/>
    <cellStyle name="Title 2" xfId="36" xr:uid="{00000000-0005-0000-0000-000024000000}"/>
    <cellStyle name="Title 3" xfId="37" xr:uid="{00000000-0005-0000-0000-00002500000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strike val="0"/>
      </font>
      <fill>
        <patternFill patternType="lightTrellis">
          <fgColor indexed="64"/>
          <bgColor theme="0" tint="-4.9989318521683403E-2"/>
        </patternFill>
      </fill>
    </dxf>
    <dxf>
      <font>
        <b/>
        <i val="0"/>
        <color rgb="FF666699"/>
      </font>
      <fill>
        <patternFill>
          <bgColor rgb="FFDDDDDD"/>
        </patternFill>
      </fill>
    </dxf>
    <dxf>
      <font>
        <strike val="0"/>
      </font>
      <fill>
        <patternFill patternType="lightTrellis">
          <fgColor indexed="64"/>
          <bgColor theme="0" tint="-4.9989318521683403E-2"/>
        </patternFill>
      </fill>
    </dxf>
    <dxf>
      <font>
        <b/>
        <i val="0"/>
        <color rgb="FF666699"/>
      </font>
      <fill>
        <patternFill>
          <bgColor rgb="FFDDDDDD"/>
        </patternFill>
      </fill>
    </dxf>
    <dxf>
      <font>
        <strike val="0"/>
      </font>
      <fill>
        <patternFill patternType="lightTrellis">
          <fgColor indexed="64"/>
          <bgColor theme="0" tint="-4.9989318521683403E-2"/>
        </patternFill>
      </fill>
    </dxf>
    <dxf>
      <font>
        <strike val="0"/>
      </font>
      <fill>
        <patternFill patternType="lightTrellis">
          <fgColor indexed="64"/>
          <bgColor theme="0" tint="-4.9989318521683403E-2"/>
        </patternFill>
      </fill>
    </dxf>
    <dxf>
      <font>
        <b/>
        <i val="0"/>
        <color rgb="FF666699"/>
      </font>
      <fill>
        <patternFill>
          <bgColor rgb="FFDDDDDD"/>
        </patternFill>
      </fill>
    </dxf>
    <dxf>
      <font>
        <strike val="0"/>
      </font>
      <fill>
        <patternFill patternType="lightTrellis">
          <fgColor indexed="64"/>
          <bgColor theme="0" tint="-4.9989318521683403E-2"/>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strike val="0"/>
      </font>
      <fill>
        <patternFill patternType="lightTrellis">
          <fgColor indexed="64"/>
          <bgColor theme="0" tint="-4.9989318521683403E-2"/>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strike val="0"/>
      </font>
      <fill>
        <patternFill patternType="lightTrellis">
          <fgColor indexed="64"/>
          <bgColor theme="0" tint="-4.9989318521683403E-2"/>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b/>
        <i val="0"/>
        <color rgb="FF666699"/>
      </font>
      <fill>
        <patternFill>
          <bgColor rgb="FFDDDDDD"/>
        </patternFill>
      </fill>
    </dxf>
    <dxf>
      <font>
        <strike/>
      </font>
    </dxf>
    <dxf>
      <font>
        <b/>
        <i val="0"/>
        <color rgb="FF666699"/>
      </font>
      <fill>
        <patternFill>
          <bgColor rgb="FFDDDDDD"/>
        </patternFill>
      </fill>
    </dxf>
    <dxf>
      <font>
        <b/>
        <i val="0"/>
        <color theme="1"/>
      </font>
      <fill>
        <patternFill>
          <bgColor rgb="FFFF66FF"/>
        </patternFill>
      </fill>
    </dxf>
    <dxf>
      <font>
        <strike val="0"/>
      </font>
      <fill>
        <patternFill patternType="lightTrellis">
          <fgColor indexed="64"/>
          <bgColor theme="0" tint="-4.9989318521683403E-2"/>
        </patternFill>
      </fill>
    </dxf>
    <dxf>
      <font>
        <strike val="0"/>
      </font>
      <fill>
        <patternFill patternType="lightTrellis">
          <fgColor indexed="64"/>
          <bgColor theme="0" tint="-4.9989318521683403E-2"/>
        </patternFill>
      </fill>
    </dxf>
    <dxf>
      <font>
        <strike val="0"/>
      </font>
      <fill>
        <patternFill patternType="lightTrellis">
          <bgColor theme="0" tint="-4.9989318521683403E-2"/>
        </patternFill>
      </fill>
    </dxf>
    <dxf>
      <font>
        <b/>
        <i val="0"/>
        <color rgb="FF666699"/>
      </font>
      <fill>
        <patternFill>
          <bgColor rgb="FFDDDDDD"/>
        </patternFill>
      </fill>
    </dxf>
    <dxf>
      <font>
        <strike/>
      </font>
    </dxf>
    <dxf>
      <font>
        <b/>
        <i val="0"/>
        <color rgb="FF666699"/>
      </font>
      <fill>
        <patternFill>
          <bgColor rgb="FFDDDDDD"/>
        </patternFill>
      </fill>
    </dxf>
    <dxf>
      <font>
        <strike val="0"/>
      </font>
      <fill>
        <patternFill patternType="lightTrellis">
          <bgColor theme="0" tint="-4.9989318521683403E-2"/>
        </patternFill>
      </fill>
    </dxf>
    <dxf>
      <font>
        <strike/>
      </font>
    </dxf>
    <dxf>
      <font>
        <b/>
        <i val="0"/>
        <color rgb="FF666699"/>
      </font>
      <fill>
        <patternFill>
          <bgColor rgb="FFDDDDDD"/>
        </patternFill>
      </fill>
    </dxf>
    <dxf>
      <font>
        <strike val="0"/>
      </font>
      <fill>
        <patternFill patternType="lightTrellis">
          <bgColor theme="0" tint="-4.9989318521683403E-2"/>
        </patternFill>
      </fill>
    </dxf>
    <dxf>
      <font>
        <strike val="0"/>
      </font>
      <fill>
        <patternFill patternType="lightTrellis">
          <bgColor theme="0" tint="-4.9989318521683403E-2"/>
        </patternFill>
      </fill>
    </dxf>
    <dxf>
      <font>
        <b/>
        <i val="0"/>
        <color rgb="FF666699"/>
      </font>
      <fill>
        <patternFill>
          <bgColor rgb="FFDDDDDD"/>
        </patternFill>
      </fill>
    </dxf>
    <dxf>
      <font>
        <b/>
        <i val="0"/>
        <color rgb="FF666699"/>
      </font>
      <fill>
        <patternFill>
          <bgColor rgb="FFDDDDDD"/>
        </patternFill>
      </fill>
    </dxf>
    <dxf>
      <border>
        <bottom style="thin">
          <color indexed="64"/>
        </bottom>
      </border>
    </dxf>
    <dxf>
      <font>
        <strike/>
      </font>
    </dxf>
    <dxf>
      <font>
        <b/>
        <i val="0"/>
        <color rgb="FF666699"/>
      </font>
      <fill>
        <patternFill>
          <bgColor rgb="FFDDDDDD"/>
        </patternFill>
      </fill>
    </dxf>
    <dxf>
      <font>
        <b/>
        <i val="0"/>
        <color rgb="FF666699"/>
      </font>
      <fill>
        <patternFill>
          <bgColor rgb="FFDDDDDD"/>
        </patternFill>
      </fill>
    </dxf>
    <dxf>
      <font>
        <strike val="0"/>
      </font>
      <fill>
        <patternFill patternType="lightTrellis">
          <bgColor theme="0" tint="-4.9989318521683403E-2"/>
        </patternFill>
      </fill>
    </dxf>
    <dxf>
      <font>
        <strike val="0"/>
      </font>
      <fill>
        <patternFill patternType="solid">
          <bgColor theme="0" tint="-0.24994659260841701"/>
        </patternFill>
      </fill>
    </dxf>
    <dxf>
      <font>
        <strike val="0"/>
      </font>
      <fill>
        <patternFill patternType="solid">
          <bgColor theme="0" tint="-0.24994659260841701"/>
        </patternFill>
      </fill>
    </dxf>
    <dxf>
      <font>
        <strike val="0"/>
      </font>
      <fill>
        <patternFill patternType="lightTrellis">
          <fgColor indexed="64"/>
          <bgColor theme="0" tint="-4.9989318521683403E-2"/>
        </patternFill>
      </fill>
    </dxf>
    <dxf>
      <font>
        <b/>
        <i val="0"/>
        <color rgb="FF666699"/>
      </font>
      <fill>
        <patternFill>
          <bgColor rgb="FFDDDDDD"/>
        </patternFill>
      </fill>
    </dxf>
    <dxf>
      <fill>
        <patternFill>
          <bgColor theme="0" tint="-0.24994659260841701"/>
        </patternFill>
      </fill>
      <border>
        <left style="thin">
          <color theme="0" tint="-0.499984740745262"/>
        </left>
        <right style="thin">
          <color theme="0" tint="-0.499984740745262"/>
        </right>
        <bottom style="thin">
          <color theme="0" tint="-0.499984740745262"/>
        </bottom>
      </border>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fmlaLink="$B$352" lockText="1"/>
</file>

<file path=xl/ctrlProps/ctrlProp6.xml><?xml version="1.0" encoding="utf-8"?>
<formControlPr xmlns="http://schemas.microsoft.com/office/spreadsheetml/2009/9/main" objectType="CheckBox" fmlaLink="C352" lockText="1"/>
</file>

<file path=xl/ctrlProps/ctrlProp7.xml><?xml version="1.0" encoding="utf-8"?>
<formControlPr xmlns="http://schemas.microsoft.com/office/spreadsheetml/2009/9/main" objectType="CheckBox" fmlaLink="D352" lockText="1"/>
</file>

<file path=xl/ctrlProps/ctrlProp8.xml><?xml version="1.0" encoding="utf-8"?>
<formControlPr xmlns="http://schemas.microsoft.com/office/spreadsheetml/2009/9/main" objectType="CheckBox" fmlaLink="E352"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fmlaLink="$B$278" lockText="1"/>
</file>

<file path=xl/ctrlProps/ctrlProp36.xml><?xml version="1.0" encoding="utf-8"?>
<formControlPr xmlns="http://schemas.microsoft.com/office/spreadsheetml/2009/9/main" objectType="CheckBox" fmlaLink="$C$278" lockText="1"/>
</file>

<file path=xl/ctrlProps/ctrlProp37.xml><?xml version="1.0" encoding="utf-8"?>
<formControlPr xmlns="http://schemas.microsoft.com/office/spreadsheetml/2009/9/main" objectType="CheckBox" fmlaLink="$D$278" lockText="1"/>
</file>

<file path=xl/ctrlProps/ctrlProp38.xml><?xml version="1.0" encoding="utf-8"?>
<formControlPr xmlns="http://schemas.microsoft.com/office/spreadsheetml/2009/9/main" objectType="CheckBox" fmlaLink="$B$323"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fmlaLink="$J$244"/>
</file>

<file path=xl/ctrlProps/ctrlProp57.xml><?xml version="1.0" encoding="utf-8"?>
<formControlPr xmlns="http://schemas.microsoft.com/office/spreadsheetml/2009/9/main" objectType="CheckBox" fmlaLink="$J$245"/>
</file>

<file path=xl/drawings/_rels/drawing1.xml.rels><?xml version="1.0" encoding="UTF-8" standalone="yes"?>
<Relationships xmlns="http://schemas.openxmlformats.org/package/2006/relationships"><Relationship Id="rId3" Type="http://schemas.openxmlformats.org/officeDocument/2006/relationships/hyperlink" Target="http://www.wsdot.wa.gov/Freight/FGTS/" TargetMode="External"/><Relationship Id="rId2" Type="http://schemas.openxmlformats.org/officeDocument/2006/relationships/hyperlink" Target="http://www.wsdot.wa.gov/mapsdata/crash/pdf/2019_TIBGrantPrograms_CrashDataRequest.pdf"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28575</xdr:rowOff>
    </xdr:from>
    <xdr:to>
      <xdr:col>1</xdr:col>
      <xdr:colOff>781050</xdr:colOff>
      <xdr:row>1</xdr:row>
      <xdr:rowOff>647700</xdr:rowOff>
    </xdr:to>
    <xdr:pic>
      <xdr:nvPicPr>
        <xdr:cNvPr id="13032" name="Picture 197" descr="New TIB Logo">
          <a:extLst>
            <a:ext uri="{FF2B5EF4-FFF2-40B4-BE49-F238E27FC236}">
              <a16:creationId xmlns:a16="http://schemas.microsoft.com/office/drawing/2014/main" id="{00000000-0008-0000-0000-0000E8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71437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292100</xdr:colOff>
          <xdr:row>227</xdr:row>
          <xdr:rowOff>50800</xdr:rowOff>
        </xdr:from>
        <xdr:to>
          <xdr:col>1</xdr:col>
          <xdr:colOff>901700</xdr:colOff>
          <xdr:row>227</xdr:row>
          <xdr:rowOff>304800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Airplane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227</xdr:row>
          <xdr:rowOff>50800</xdr:rowOff>
        </xdr:from>
        <xdr:to>
          <xdr:col>2</xdr:col>
          <xdr:colOff>838200</xdr:colOff>
          <xdr:row>227</xdr:row>
          <xdr:rowOff>304800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Rail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227</xdr:row>
          <xdr:rowOff>50800</xdr:rowOff>
        </xdr:from>
        <xdr:to>
          <xdr:col>3</xdr:col>
          <xdr:colOff>749300</xdr:colOff>
          <xdr:row>227</xdr:row>
          <xdr:rowOff>304800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227</xdr:row>
          <xdr:rowOff>50800</xdr:rowOff>
        </xdr:from>
        <xdr:to>
          <xdr:col>4</xdr:col>
          <xdr:colOff>685800</xdr:colOff>
          <xdr:row>227</xdr:row>
          <xdr:rowOff>304800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Truck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335</xdr:row>
          <xdr:rowOff>0</xdr:rowOff>
        </xdr:from>
        <xdr:to>
          <xdr:col>1</xdr:col>
          <xdr:colOff>762000</xdr:colOff>
          <xdr:row>335</xdr:row>
          <xdr:rowOff>215900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Sidewalk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335</xdr:row>
          <xdr:rowOff>0</xdr:rowOff>
        </xdr:from>
        <xdr:to>
          <xdr:col>2</xdr:col>
          <xdr:colOff>901700</xdr:colOff>
          <xdr:row>335</xdr:row>
          <xdr:rowOff>215900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Bicycle Lanes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335</xdr:row>
          <xdr:rowOff>0</xdr:rowOff>
        </xdr:from>
        <xdr:to>
          <xdr:col>3</xdr:col>
          <xdr:colOff>863600</xdr:colOff>
          <xdr:row>335</xdr:row>
          <xdr:rowOff>215900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HOV Lanes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335</xdr:row>
          <xdr:rowOff>0</xdr:rowOff>
        </xdr:from>
        <xdr:to>
          <xdr:col>6</xdr:col>
          <xdr:colOff>647700</xdr:colOff>
          <xdr:row>335</xdr:row>
          <xdr:rowOff>215900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Access to Transit Center or Passenger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336</xdr:row>
          <xdr:rowOff>0</xdr:rowOff>
        </xdr:from>
        <xdr:to>
          <xdr:col>3</xdr:col>
          <xdr:colOff>139700</xdr:colOff>
          <xdr:row>336</xdr:row>
          <xdr:rowOff>215900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 - Explain in space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64</xdr:row>
          <xdr:rowOff>0</xdr:rowOff>
        </xdr:from>
        <xdr:to>
          <xdr:col>1</xdr:col>
          <xdr:colOff>330200</xdr:colOff>
          <xdr:row>65</xdr:row>
          <xdr:rowOff>12700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65</xdr:row>
          <xdr:rowOff>0</xdr:rowOff>
        </xdr:from>
        <xdr:to>
          <xdr:col>1</xdr:col>
          <xdr:colOff>330200</xdr:colOff>
          <xdr:row>66</xdr:row>
          <xdr:rowOff>12700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72</xdr:row>
          <xdr:rowOff>0</xdr:rowOff>
        </xdr:from>
        <xdr:to>
          <xdr:col>1</xdr:col>
          <xdr:colOff>330200</xdr:colOff>
          <xdr:row>72</xdr:row>
          <xdr:rowOff>215900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74</xdr:row>
          <xdr:rowOff>0</xdr:rowOff>
        </xdr:from>
        <xdr:to>
          <xdr:col>1</xdr:col>
          <xdr:colOff>330200</xdr:colOff>
          <xdr:row>74</xdr:row>
          <xdr:rowOff>215900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74</xdr:row>
          <xdr:rowOff>0</xdr:rowOff>
        </xdr:from>
        <xdr:to>
          <xdr:col>1</xdr:col>
          <xdr:colOff>330200</xdr:colOff>
          <xdr:row>74</xdr:row>
          <xdr:rowOff>215900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74</xdr:row>
          <xdr:rowOff>0</xdr:rowOff>
        </xdr:from>
        <xdr:to>
          <xdr:col>1</xdr:col>
          <xdr:colOff>330200</xdr:colOff>
          <xdr:row>74</xdr:row>
          <xdr:rowOff>215900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77</xdr:row>
          <xdr:rowOff>0</xdr:rowOff>
        </xdr:from>
        <xdr:to>
          <xdr:col>1</xdr:col>
          <xdr:colOff>330200</xdr:colOff>
          <xdr:row>77</xdr:row>
          <xdr:rowOff>215900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76</xdr:row>
          <xdr:rowOff>0</xdr:rowOff>
        </xdr:from>
        <xdr:to>
          <xdr:col>1</xdr:col>
          <xdr:colOff>330200</xdr:colOff>
          <xdr:row>77</xdr:row>
          <xdr:rowOff>12700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76</xdr:row>
          <xdr:rowOff>0</xdr:rowOff>
        </xdr:from>
        <xdr:to>
          <xdr:col>1</xdr:col>
          <xdr:colOff>330200</xdr:colOff>
          <xdr:row>77</xdr:row>
          <xdr:rowOff>12700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63</xdr:row>
          <xdr:rowOff>0</xdr:rowOff>
        </xdr:from>
        <xdr:to>
          <xdr:col>1</xdr:col>
          <xdr:colOff>330200</xdr:colOff>
          <xdr:row>64</xdr:row>
          <xdr:rowOff>12700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79</xdr:row>
          <xdr:rowOff>0</xdr:rowOff>
        </xdr:from>
        <xdr:to>
          <xdr:col>1</xdr:col>
          <xdr:colOff>330200</xdr:colOff>
          <xdr:row>79</xdr:row>
          <xdr:rowOff>215900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205</xdr:row>
          <xdr:rowOff>0</xdr:rowOff>
        </xdr:from>
        <xdr:to>
          <xdr:col>1</xdr:col>
          <xdr:colOff>330200</xdr:colOff>
          <xdr:row>206</xdr:row>
          <xdr:rowOff>12700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210</xdr:row>
          <xdr:rowOff>0</xdr:rowOff>
        </xdr:from>
        <xdr:to>
          <xdr:col>1</xdr:col>
          <xdr:colOff>330200</xdr:colOff>
          <xdr:row>210</xdr:row>
          <xdr:rowOff>215900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212</xdr:row>
          <xdr:rowOff>12700</xdr:rowOff>
        </xdr:from>
        <xdr:to>
          <xdr:col>1</xdr:col>
          <xdr:colOff>330200</xdr:colOff>
          <xdr:row>213</xdr:row>
          <xdr:rowOff>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279</xdr:row>
          <xdr:rowOff>12700</xdr:rowOff>
        </xdr:from>
        <xdr:to>
          <xdr:col>1</xdr:col>
          <xdr:colOff>330200</xdr:colOff>
          <xdr:row>280</xdr:row>
          <xdr:rowOff>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288</xdr:row>
          <xdr:rowOff>50800</xdr:rowOff>
        </xdr:from>
        <xdr:to>
          <xdr:col>1</xdr:col>
          <xdr:colOff>330200</xdr:colOff>
          <xdr:row>289</xdr:row>
          <xdr:rowOff>12700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304</xdr:row>
          <xdr:rowOff>0</xdr:rowOff>
        </xdr:from>
        <xdr:to>
          <xdr:col>1</xdr:col>
          <xdr:colOff>330200</xdr:colOff>
          <xdr:row>305</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294</xdr:row>
          <xdr:rowOff>50800</xdr:rowOff>
        </xdr:from>
        <xdr:to>
          <xdr:col>1</xdr:col>
          <xdr:colOff>330200</xdr:colOff>
          <xdr:row>294</xdr:row>
          <xdr:rowOff>241300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308</xdr:row>
          <xdr:rowOff>0</xdr:rowOff>
        </xdr:from>
        <xdr:to>
          <xdr:col>1</xdr:col>
          <xdr:colOff>330200</xdr:colOff>
          <xdr:row>309</xdr:row>
          <xdr:rowOff>25400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214</xdr:row>
          <xdr:rowOff>0</xdr:rowOff>
        </xdr:from>
        <xdr:to>
          <xdr:col>1</xdr:col>
          <xdr:colOff>330200</xdr:colOff>
          <xdr:row>215</xdr:row>
          <xdr:rowOff>12700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66</xdr:row>
          <xdr:rowOff>0</xdr:rowOff>
        </xdr:from>
        <xdr:to>
          <xdr:col>1</xdr:col>
          <xdr:colOff>330200</xdr:colOff>
          <xdr:row>67</xdr:row>
          <xdr:rowOff>12700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76</xdr:row>
          <xdr:rowOff>0</xdr:rowOff>
        </xdr:from>
        <xdr:to>
          <xdr:col>1</xdr:col>
          <xdr:colOff>330200</xdr:colOff>
          <xdr:row>77</xdr:row>
          <xdr:rowOff>12700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297</xdr:row>
          <xdr:rowOff>12700</xdr:rowOff>
        </xdr:from>
        <xdr:to>
          <xdr:col>1</xdr:col>
          <xdr:colOff>330200</xdr:colOff>
          <xdr:row>298</xdr:row>
          <xdr:rowOff>25400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76</xdr:row>
          <xdr:rowOff>0</xdr:rowOff>
        </xdr:from>
        <xdr:to>
          <xdr:col>1</xdr:col>
          <xdr:colOff>330200</xdr:colOff>
          <xdr:row>77</xdr:row>
          <xdr:rowOff>12700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79</xdr:row>
          <xdr:rowOff>0</xdr:rowOff>
        </xdr:from>
        <xdr:to>
          <xdr:col>1</xdr:col>
          <xdr:colOff>330200</xdr:colOff>
          <xdr:row>79</xdr:row>
          <xdr:rowOff>215900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239</xdr:row>
          <xdr:rowOff>0</xdr:rowOff>
        </xdr:from>
        <xdr:to>
          <xdr:col>1</xdr:col>
          <xdr:colOff>330200</xdr:colOff>
          <xdr:row>239</xdr:row>
          <xdr:rowOff>215900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231</xdr:row>
          <xdr:rowOff>25400</xdr:rowOff>
        </xdr:from>
        <xdr:to>
          <xdr:col>1</xdr:col>
          <xdr:colOff>330200</xdr:colOff>
          <xdr:row>231</xdr:row>
          <xdr:rowOff>254000</xdr:rowOff>
        </xdr:to>
        <xdr:sp macro="" textlink="">
          <xdr:nvSpPr>
            <xdr:cNvPr id="12288" name="Check Box 1024" hidden="1">
              <a:extLst>
                <a:ext uri="{63B3BB69-23CF-44E3-9099-C40C66FF867C}">
                  <a14:compatExt spid="_x0000_s12288"/>
                </a:ext>
                <a:ext uri="{FF2B5EF4-FFF2-40B4-BE49-F238E27FC236}">
                  <a16:creationId xmlns:a16="http://schemas.microsoft.com/office/drawing/2014/main" id="{00000000-0008-0000-0000-00000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199</xdr:row>
          <xdr:rowOff>0</xdr:rowOff>
        </xdr:from>
        <xdr:to>
          <xdr:col>1</xdr:col>
          <xdr:colOff>330200</xdr:colOff>
          <xdr:row>199</xdr:row>
          <xdr:rowOff>215900</xdr:rowOff>
        </xdr:to>
        <xdr:sp macro="" textlink="">
          <xdr:nvSpPr>
            <xdr:cNvPr id="12354" name="Check Box 1090"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321</xdr:row>
          <xdr:rowOff>50800</xdr:rowOff>
        </xdr:from>
        <xdr:to>
          <xdr:col>1</xdr:col>
          <xdr:colOff>330200</xdr:colOff>
          <xdr:row>321</xdr:row>
          <xdr:rowOff>266700</xdr:rowOff>
        </xdr:to>
        <xdr:sp macro="" textlink="">
          <xdr:nvSpPr>
            <xdr:cNvPr id="12359" name="Check Box 1095"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78</xdr:row>
          <xdr:rowOff>0</xdr:rowOff>
        </xdr:from>
        <xdr:to>
          <xdr:col>1</xdr:col>
          <xdr:colOff>330200</xdr:colOff>
          <xdr:row>78</xdr:row>
          <xdr:rowOff>215900</xdr:rowOff>
        </xdr:to>
        <xdr:sp macro="" textlink="">
          <xdr:nvSpPr>
            <xdr:cNvPr id="12502" name="Check Box 1238"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77</xdr:row>
          <xdr:rowOff>0</xdr:rowOff>
        </xdr:from>
        <xdr:to>
          <xdr:col>1</xdr:col>
          <xdr:colOff>330200</xdr:colOff>
          <xdr:row>77</xdr:row>
          <xdr:rowOff>215900</xdr:rowOff>
        </xdr:to>
        <xdr:sp macro="" textlink="">
          <xdr:nvSpPr>
            <xdr:cNvPr id="12503" name="Check Box 1239"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77</xdr:row>
          <xdr:rowOff>0</xdr:rowOff>
        </xdr:from>
        <xdr:to>
          <xdr:col>1</xdr:col>
          <xdr:colOff>330200</xdr:colOff>
          <xdr:row>77</xdr:row>
          <xdr:rowOff>215900</xdr:rowOff>
        </xdr:to>
        <xdr:sp macro="" textlink="">
          <xdr:nvSpPr>
            <xdr:cNvPr id="12504" name="Check Box 1240"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297</xdr:row>
          <xdr:rowOff>12700</xdr:rowOff>
        </xdr:from>
        <xdr:to>
          <xdr:col>1</xdr:col>
          <xdr:colOff>330200</xdr:colOff>
          <xdr:row>298</xdr:row>
          <xdr:rowOff>12700</xdr:rowOff>
        </xdr:to>
        <xdr:sp macro="" textlink="">
          <xdr:nvSpPr>
            <xdr:cNvPr id="12510" name="Check Box 1246"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239</xdr:row>
          <xdr:rowOff>215900</xdr:rowOff>
        </xdr:from>
        <xdr:to>
          <xdr:col>1</xdr:col>
          <xdr:colOff>330200</xdr:colOff>
          <xdr:row>240</xdr:row>
          <xdr:rowOff>177800</xdr:rowOff>
        </xdr:to>
        <xdr:sp macro="" textlink="">
          <xdr:nvSpPr>
            <xdr:cNvPr id="12635" name="Check Box 1371" hidden="1">
              <a:extLst>
                <a:ext uri="{63B3BB69-23CF-44E3-9099-C40C66FF867C}">
                  <a14:compatExt spid="_x0000_s12635"/>
                </a:ext>
                <a:ext uri="{FF2B5EF4-FFF2-40B4-BE49-F238E27FC236}">
                  <a16:creationId xmlns:a16="http://schemas.microsoft.com/office/drawing/2014/main" id="{00000000-0008-0000-00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69</xdr:row>
          <xdr:rowOff>0</xdr:rowOff>
        </xdr:from>
        <xdr:to>
          <xdr:col>1</xdr:col>
          <xdr:colOff>330200</xdr:colOff>
          <xdr:row>69</xdr:row>
          <xdr:rowOff>215900</xdr:rowOff>
        </xdr:to>
        <xdr:sp macro="" textlink="">
          <xdr:nvSpPr>
            <xdr:cNvPr id="12728" name="Check Box 1464" hidden="1">
              <a:extLst>
                <a:ext uri="{63B3BB69-23CF-44E3-9099-C40C66FF867C}">
                  <a14:compatExt spid="_x0000_s12728"/>
                </a:ext>
                <a:ext uri="{FF2B5EF4-FFF2-40B4-BE49-F238E27FC236}">
                  <a16:creationId xmlns:a16="http://schemas.microsoft.com/office/drawing/2014/main" id="{00000000-0008-0000-0000-0000B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73</xdr:row>
          <xdr:rowOff>0</xdr:rowOff>
        </xdr:from>
        <xdr:to>
          <xdr:col>1</xdr:col>
          <xdr:colOff>330200</xdr:colOff>
          <xdr:row>74</xdr:row>
          <xdr:rowOff>12700</xdr:rowOff>
        </xdr:to>
        <xdr:sp macro="" textlink="">
          <xdr:nvSpPr>
            <xdr:cNvPr id="12735" name="Check Box 1471" hidden="1">
              <a:extLst>
                <a:ext uri="{63B3BB69-23CF-44E3-9099-C40C66FF867C}">
                  <a14:compatExt spid="_x0000_s12735"/>
                </a:ext>
                <a:ext uri="{FF2B5EF4-FFF2-40B4-BE49-F238E27FC236}">
                  <a16:creationId xmlns:a16="http://schemas.microsoft.com/office/drawing/2014/main" id="{00000000-0008-0000-0000-0000B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74</xdr:row>
          <xdr:rowOff>190500</xdr:rowOff>
        </xdr:from>
        <xdr:to>
          <xdr:col>1</xdr:col>
          <xdr:colOff>330200</xdr:colOff>
          <xdr:row>75</xdr:row>
          <xdr:rowOff>177800</xdr:rowOff>
        </xdr:to>
        <xdr:sp macro="" textlink="">
          <xdr:nvSpPr>
            <xdr:cNvPr id="12736" name="Check Box 1472" hidden="1">
              <a:extLst>
                <a:ext uri="{63B3BB69-23CF-44E3-9099-C40C66FF867C}">
                  <a14:compatExt spid="_x0000_s12736"/>
                </a:ext>
                <a:ext uri="{FF2B5EF4-FFF2-40B4-BE49-F238E27FC236}">
                  <a16:creationId xmlns:a16="http://schemas.microsoft.com/office/drawing/2014/main" id="{00000000-0008-0000-0000-0000C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68</xdr:row>
          <xdr:rowOff>12700</xdr:rowOff>
        </xdr:from>
        <xdr:to>
          <xdr:col>1</xdr:col>
          <xdr:colOff>330200</xdr:colOff>
          <xdr:row>69</xdr:row>
          <xdr:rowOff>25400</xdr:rowOff>
        </xdr:to>
        <xdr:sp macro="" textlink="">
          <xdr:nvSpPr>
            <xdr:cNvPr id="12737" name="Check Box 1473" hidden="1">
              <a:extLst>
                <a:ext uri="{63B3BB69-23CF-44E3-9099-C40C66FF867C}">
                  <a14:compatExt spid="_x0000_s12737"/>
                </a:ext>
                <a:ext uri="{FF2B5EF4-FFF2-40B4-BE49-F238E27FC236}">
                  <a16:creationId xmlns:a16="http://schemas.microsoft.com/office/drawing/2014/main" id="{00000000-0008-0000-0000-0000C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215</xdr:row>
          <xdr:rowOff>0</xdr:rowOff>
        </xdr:from>
        <xdr:to>
          <xdr:col>1</xdr:col>
          <xdr:colOff>330200</xdr:colOff>
          <xdr:row>216</xdr:row>
          <xdr:rowOff>12700</xdr:rowOff>
        </xdr:to>
        <xdr:sp macro="" textlink="">
          <xdr:nvSpPr>
            <xdr:cNvPr id="12743" name="Check Box 1479" hidden="1">
              <a:extLst>
                <a:ext uri="{63B3BB69-23CF-44E3-9099-C40C66FF867C}">
                  <a14:compatExt spid="_x0000_s12743"/>
                </a:ext>
                <a:ext uri="{FF2B5EF4-FFF2-40B4-BE49-F238E27FC236}">
                  <a16:creationId xmlns:a16="http://schemas.microsoft.com/office/drawing/2014/main" id="{00000000-0008-0000-0000-0000C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190500</xdr:colOff>
      <xdr:row>1</xdr:row>
      <xdr:rowOff>19050</xdr:rowOff>
    </xdr:from>
    <xdr:to>
      <xdr:col>7</xdr:col>
      <xdr:colOff>790575</xdr:colOff>
      <xdr:row>1</xdr:row>
      <xdr:rowOff>619125</xdr:rowOff>
    </xdr:to>
    <xdr:pic>
      <xdr:nvPicPr>
        <xdr:cNvPr id="13033" name="Picture 197" descr="New TIB Logo">
          <a:extLst>
            <a:ext uri="{FF2B5EF4-FFF2-40B4-BE49-F238E27FC236}">
              <a16:creationId xmlns:a16="http://schemas.microsoft.com/office/drawing/2014/main" id="{00000000-0008-0000-0000-0000E9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704850"/>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25400</xdr:colOff>
          <xdr:row>298</xdr:row>
          <xdr:rowOff>0</xdr:rowOff>
        </xdr:from>
        <xdr:to>
          <xdr:col>1</xdr:col>
          <xdr:colOff>330200</xdr:colOff>
          <xdr:row>298</xdr:row>
          <xdr:rowOff>190500</xdr:rowOff>
        </xdr:to>
        <xdr:sp macro="" textlink="">
          <xdr:nvSpPr>
            <xdr:cNvPr id="12877" name="Check Box 1613" hidden="1">
              <a:extLst>
                <a:ext uri="{63B3BB69-23CF-44E3-9099-C40C66FF867C}">
                  <a14:compatExt spid="_x0000_s12877"/>
                </a:ext>
                <a:ext uri="{FF2B5EF4-FFF2-40B4-BE49-F238E27FC236}">
                  <a16:creationId xmlns:a16="http://schemas.microsoft.com/office/drawing/2014/main" id="{00000000-0008-0000-0000-00004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281</xdr:row>
          <xdr:rowOff>12700</xdr:rowOff>
        </xdr:from>
        <xdr:to>
          <xdr:col>1</xdr:col>
          <xdr:colOff>330200</xdr:colOff>
          <xdr:row>282</xdr:row>
          <xdr:rowOff>0</xdr:rowOff>
        </xdr:to>
        <xdr:sp macro="" textlink="">
          <xdr:nvSpPr>
            <xdr:cNvPr id="12881" name="Check Box 1617" hidden="1">
              <a:extLst>
                <a:ext uri="{63B3BB69-23CF-44E3-9099-C40C66FF867C}">
                  <a14:compatExt spid="_x0000_s12881"/>
                </a:ext>
                <a:ext uri="{FF2B5EF4-FFF2-40B4-BE49-F238E27FC236}">
                  <a16:creationId xmlns:a16="http://schemas.microsoft.com/office/drawing/2014/main" id="{00000000-0008-0000-0000-00005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283</xdr:row>
          <xdr:rowOff>12700</xdr:rowOff>
        </xdr:from>
        <xdr:to>
          <xdr:col>1</xdr:col>
          <xdr:colOff>330200</xdr:colOff>
          <xdr:row>284</xdr:row>
          <xdr:rowOff>0</xdr:rowOff>
        </xdr:to>
        <xdr:sp macro="" textlink="">
          <xdr:nvSpPr>
            <xdr:cNvPr id="12883" name="Check Box 1619" hidden="1">
              <a:extLst>
                <a:ext uri="{63B3BB69-23CF-44E3-9099-C40C66FF867C}">
                  <a14:compatExt spid="_x0000_s12883"/>
                </a:ext>
                <a:ext uri="{FF2B5EF4-FFF2-40B4-BE49-F238E27FC236}">
                  <a16:creationId xmlns:a16="http://schemas.microsoft.com/office/drawing/2014/main" id="{00000000-0008-0000-0000-00005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70</xdr:row>
          <xdr:rowOff>0</xdr:rowOff>
        </xdr:from>
        <xdr:to>
          <xdr:col>1</xdr:col>
          <xdr:colOff>330200</xdr:colOff>
          <xdr:row>70</xdr:row>
          <xdr:rowOff>215900</xdr:rowOff>
        </xdr:to>
        <xdr:sp macro="" textlink="">
          <xdr:nvSpPr>
            <xdr:cNvPr id="12892" name="Check Box 1628" hidden="1">
              <a:extLst>
                <a:ext uri="{63B3BB69-23CF-44E3-9099-C40C66FF867C}">
                  <a14:compatExt spid="_x0000_s12892"/>
                </a:ext>
                <a:ext uri="{FF2B5EF4-FFF2-40B4-BE49-F238E27FC236}">
                  <a16:creationId xmlns:a16="http://schemas.microsoft.com/office/drawing/2014/main" id="{00000000-0008-0000-0000-00005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69</xdr:row>
          <xdr:rowOff>12700</xdr:rowOff>
        </xdr:from>
        <xdr:to>
          <xdr:col>1</xdr:col>
          <xdr:colOff>330200</xdr:colOff>
          <xdr:row>69</xdr:row>
          <xdr:rowOff>215900</xdr:rowOff>
        </xdr:to>
        <xdr:sp macro="" textlink="">
          <xdr:nvSpPr>
            <xdr:cNvPr id="12893" name="Check Box 1629" hidden="1">
              <a:extLst>
                <a:ext uri="{63B3BB69-23CF-44E3-9099-C40C66FF867C}">
                  <a14:compatExt spid="_x0000_s12893"/>
                </a:ext>
                <a:ext uri="{FF2B5EF4-FFF2-40B4-BE49-F238E27FC236}">
                  <a16:creationId xmlns:a16="http://schemas.microsoft.com/office/drawing/2014/main" id="{00000000-0008-0000-0000-00005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72</xdr:row>
          <xdr:rowOff>0</xdr:rowOff>
        </xdr:from>
        <xdr:to>
          <xdr:col>1</xdr:col>
          <xdr:colOff>330200</xdr:colOff>
          <xdr:row>72</xdr:row>
          <xdr:rowOff>215900</xdr:rowOff>
        </xdr:to>
        <xdr:sp macro="" textlink="">
          <xdr:nvSpPr>
            <xdr:cNvPr id="12894" name="Check Box 1630" hidden="1">
              <a:extLst>
                <a:ext uri="{63B3BB69-23CF-44E3-9099-C40C66FF867C}">
                  <a14:compatExt spid="_x0000_s12894"/>
                </a:ext>
                <a:ext uri="{FF2B5EF4-FFF2-40B4-BE49-F238E27FC236}">
                  <a16:creationId xmlns:a16="http://schemas.microsoft.com/office/drawing/2014/main" id="{00000000-0008-0000-0000-00005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333375</xdr:colOff>
      <xdr:row>72</xdr:row>
      <xdr:rowOff>219075</xdr:rowOff>
    </xdr:from>
    <xdr:to>
      <xdr:col>7</xdr:col>
      <xdr:colOff>914400</xdr:colOff>
      <xdr:row>74</xdr:row>
      <xdr:rowOff>47625</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bwMode="auto">
        <a:xfrm>
          <a:off x="4429125" y="19050000"/>
          <a:ext cx="2428875" cy="257175"/>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000">
              <a:solidFill>
                <a:schemeClr val="bg1"/>
              </a:solidFill>
              <a:latin typeface="Tahoma" panose="020B0604030504040204" pitchFamily="34" charset="0"/>
              <a:ea typeface="Tahoma" panose="020B0604030504040204" pitchFamily="34" charset="0"/>
              <a:cs typeface="Tahoma" panose="020B0604030504040204" pitchFamily="34" charset="0"/>
            </a:rPr>
            <a:t>Link to Request Crash Data from WSDOT</a:t>
          </a:r>
        </a:p>
      </xdr:txBody>
    </xdr:sp>
    <xdr:clientData/>
  </xdr:twoCellAnchor>
  <xdr:twoCellAnchor>
    <xdr:from>
      <xdr:col>5</xdr:col>
      <xdr:colOff>781050</xdr:colOff>
      <xdr:row>273</xdr:row>
      <xdr:rowOff>19050</xdr:rowOff>
    </xdr:from>
    <xdr:to>
      <xdr:col>7</xdr:col>
      <xdr:colOff>876300</xdr:colOff>
      <xdr:row>273</xdr:row>
      <xdr:rowOff>276225</xdr:rowOff>
    </xdr:to>
    <xdr:sp macro="" textlink="">
      <xdr:nvSpPr>
        <xdr:cNvPr id="59" name="Rectangle 58">
          <a:hlinkClick xmlns:r="http://schemas.openxmlformats.org/officeDocument/2006/relationships" r:id="rId3"/>
          <a:extLst>
            <a:ext uri="{FF2B5EF4-FFF2-40B4-BE49-F238E27FC236}">
              <a16:creationId xmlns:a16="http://schemas.microsoft.com/office/drawing/2014/main" id="{00000000-0008-0000-0000-00003B000000}"/>
            </a:ext>
          </a:extLst>
        </xdr:cNvPr>
        <xdr:cNvSpPr/>
      </xdr:nvSpPr>
      <xdr:spPr bwMode="auto">
        <a:xfrm>
          <a:off x="4876800" y="90839925"/>
          <a:ext cx="1943100" cy="257175"/>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000">
              <a:solidFill>
                <a:schemeClr val="bg1"/>
              </a:solidFill>
              <a:latin typeface="Tahoma" panose="020B0604030504040204" pitchFamily="34" charset="0"/>
              <a:ea typeface="Tahoma" panose="020B0604030504040204" pitchFamily="34" charset="0"/>
              <a:cs typeface="Tahoma" panose="020B0604030504040204" pitchFamily="34" charset="0"/>
            </a:rPr>
            <a:t>Link to Freight and Goods map</a:t>
          </a:r>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67</xdr:row>
          <xdr:rowOff>0</xdr:rowOff>
        </xdr:from>
        <xdr:to>
          <xdr:col>1</xdr:col>
          <xdr:colOff>330200</xdr:colOff>
          <xdr:row>68</xdr:row>
          <xdr:rowOff>12700</xdr:rowOff>
        </xdr:to>
        <xdr:sp macro="" textlink="">
          <xdr:nvSpPr>
            <xdr:cNvPr id="12896" name="Check Box 1632" hidden="1">
              <a:extLst>
                <a:ext uri="{63B3BB69-23CF-44E3-9099-C40C66FF867C}">
                  <a14:compatExt spid="_x0000_s12896"/>
                </a:ext>
                <a:ext uri="{FF2B5EF4-FFF2-40B4-BE49-F238E27FC236}">
                  <a16:creationId xmlns:a16="http://schemas.microsoft.com/office/drawing/2014/main" id="{00000000-0008-0000-0000-00006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243</xdr:row>
          <xdr:rowOff>0</xdr:rowOff>
        </xdr:from>
        <xdr:to>
          <xdr:col>1</xdr:col>
          <xdr:colOff>330200</xdr:colOff>
          <xdr:row>243</xdr:row>
          <xdr:rowOff>215900</xdr:rowOff>
        </xdr:to>
        <xdr:sp macro="" textlink="">
          <xdr:nvSpPr>
            <xdr:cNvPr id="12898" name="Check Box 1634" hidden="1">
              <a:extLst>
                <a:ext uri="{63B3BB69-23CF-44E3-9099-C40C66FF867C}">
                  <a14:compatExt spid="_x0000_s12898"/>
                </a:ext>
                <a:ext uri="{FF2B5EF4-FFF2-40B4-BE49-F238E27FC236}">
                  <a16:creationId xmlns:a16="http://schemas.microsoft.com/office/drawing/2014/main" id="{00000000-0008-0000-0000-00006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243</xdr:row>
          <xdr:rowOff>228600</xdr:rowOff>
        </xdr:from>
        <xdr:to>
          <xdr:col>1</xdr:col>
          <xdr:colOff>330200</xdr:colOff>
          <xdr:row>244</xdr:row>
          <xdr:rowOff>203200</xdr:rowOff>
        </xdr:to>
        <xdr:sp macro="" textlink="">
          <xdr:nvSpPr>
            <xdr:cNvPr id="12899" name="Check Box 1635" hidden="1">
              <a:extLst>
                <a:ext uri="{63B3BB69-23CF-44E3-9099-C40C66FF867C}">
                  <a14:compatExt spid="_x0000_s12899"/>
                </a:ext>
                <a:ext uri="{FF2B5EF4-FFF2-40B4-BE49-F238E27FC236}">
                  <a16:creationId xmlns:a16="http://schemas.microsoft.com/office/drawing/2014/main" id="{00000000-0008-0000-0000-00006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http://app.leg.wa.gov/DistrictFinder/"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730"/>
  <sheetViews>
    <sheetView showGridLines="0" tabSelected="1" zoomScaleNormal="100" zoomScaleSheetLayoutView="100" workbookViewId="0">
      <pane ySplit="1" topLeftCell="A2" activePane="bottomLeft" state="frozen"/>
      <selection activeCell="C5" sqref="C5:F5"/>
      <selection pane="bottomLeft" activeCell="F75" sqref="F75"/>
    </sheetView>
  </sheetViews>
  <sheetFormatPr baseColWidth="10" defaultColWidth="8.6640625" defaultRowHeight="14"/>
  <cols>
    <col min="1" max="1" width="5.6640625" customWidth="1"/>
    <col min="2" max="4" width="12" customWidth="1"/>
    <col min="5" max="8" width="12.1640625" customWidth="1"/>
    <col min="9" max="9" width="41.5" customWidth="1"/>
    <col min="10" max="10" width="42.1640625" style="130" hidden="1" customWidth="1"/>
    <col min="11" max="11" width="51.1640625" style="130" hidden="1" customWidth="1"/>
    <col min="12" max="14" width="24.33203125" customWidth="1"/>
  </cols>
  <sheetData>
    <row r="1" spans="1:38" ht="54" customHeight="1">
      <c r="A1" s="20"/>
      <c r="B1" s="430" t="s">
        <v>272</v>
      </c>
      <c r="C1" s="431"/>
      <c r="D1" s="431"/>
      <c r="E1" s="431"/>
      <c r="F1" s="431"/>
      <c r="G1" s="431"/>
      <c r="H1" s="431"/>
      <c r="I1" s="118" t="s">
        <v>676</v>
      </c>
      <c r="J1" s="127"/>
      <c r="K1" s="127"/>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38" ht="49.5" customHeight="1">
      <c r="A2" s="21"/>
      <c r="B2" s="33"/>
      <c r="C2" s="451" t="s">
        <v>680</v>
      </c>
      <c r="D2" s="451"/>
      <c r="E2" s="451"/>
      <c r="F2" s="451"/>
      <c r="G2" s="451"/>
      <c r="H2" s="222"/>
      <c r="I2" s="44"/>
      <c r="J2" s="127"/>
      <c r="K2" s="127"/>
      <c r="L2" s="22"/>
      <c r="M2" s="22"/>
      <c r="N2" s="22"/>
      <c r="O2" s="22"/>
      <c r="P2" s="22"/>
      <c r="Q2" s="21"/>
      <c r="R2" s="21"/>
      <c r="S2" s="21"/>
      <c r="T2" s="21"/>
      <c r="U2" s="21"/>
      <c r="V2" s="21"/>
      <c r="W2" s="21"/>
      <c r="X2" s="21"/>
      <c r="Y2" s="21"/>
      <c r="Z2" s="21"/>
      <c r="AA2" s="21"/>
      <c r="AB2" s="21"/>
      <c r="AC2" s="21"/>
      <c r="AD2" s="21"/>
      <c r="AE2" s="21"/>
      <c r="AF2" s="21"/>
      <c r="AG2" s="21"/>
      <c r="AH2" s="21"/>
      <c r="AI2" s="21"/>
      <c r="AJ2" s="21"/>
      <c r="AK2" s="21"/>
      <c r="AL2" s="21"/>
    </row>
    <row r="3" spans="1:38" ht="30" customHeight="1">
      <c r="A3" s="22"/>
      <c r="B3" s="432" t="s">
        <v>681</v>
      </c>
      <c r="C3" s="433"/>
      <c r="D3" s="433"/>
      <c r="E3" s="433"/>
      <c r="F3" s="433"/>
      <c r="G3" s="433"/>
      <c r="H3" s="434"/>
      <c r="I3" s="44"/>
      <c r="J3" s="127"/>
      <c r="K3" s="127"/>
      <c r="L3" s="22"/>
      <c r="M3" s="22"/>
      <c r="N3" s="22"/>
      <c r="O3" s="22"/>
      <c r="P3" s="23"/>
      <c r="Q3" s="21"/>
      <c r="R3" s="21"/>
      <c r="S3" s="21"/>
      <c r="T3" s="21"/>
      <c r="U3" s="21"/>
      <c r="V3" s="21"/>
      <c r="W3" s="21"/>
      <c r="X3" s="21"/>
      <c r="Y3" s="21"/>
      <c r="Z3" s="21"/>
      <c r="AA3" s="21"/>
      <c r="AB3" s="21"/>
      <c r="AC3" s="21"/>
      <c r="AD3" s="21"/>
      <c r="AE3" s="21"/>
      <c r="AF3" s="21"/>
      <c r="AG3" s="21"/>
      <c r="AH3" s="21"/>
      <c r="AI3" s="21"/>
      <c r="AJ3" s="21"/>
      <c r="AK3" s="21"/>
      <c r="AL3" s="21"/>
    </row>
    <row r="4" spans="1:38" ht="16">
      <c r="A4" s="22"/>
      <c r="B4" s="446" t="str">
        <f>IF(agency&lt;&gt;"","After mailing a hard copy, please email a copy of this workbook to "&amp;VLOOKUP(agency,pops,5,FALSE)&amp;" at "&amp;VLOOKUP(agency,pops,6,FALSE),"")</f>
        <v/>
      </c>
      <c r="C4" s="447"/>
      <c r="D4" s="447"/>
      <c r="E4" s="447"/>
      <c r="F4" s="447"/>
      <c r="G4" s="447"/>
      <c r="H4" s="448"/>
      <c r="I4" s="44"/>
      <c r="J4" s="127"/>
      <c r="K4" s="127"/>
      <c r="L4" s="22"/>
      <c r="M4" s="22"/>
      <c r="N4" s="22"/>
      <c r="O4" s="22"/>
      <c r="P4" s="23"/>
      <c r="Q4" s="21"/>
      <c r="R4" s="21"/>
      <c r="S4" s="21"/>
      <c r="T4" s="21"/>
      <c r="U4" s="21"/>
      <c r="V4" s="21"/>
      <c r="W4" s="21"/>
      <c r="X4" s="21"/>
      <c r="Y4" s="21"/>
      <c r="Z4" s="21"/>
      <c r="AA4" s="21"/>
      <c r="AB4" s="21"/>
      <c r="AC4" s="21"/>
      <c r="AD4" s="21"/>
      <c r="AE4" s="21"/>
      <c r="AF4" s="21"/>
      <c r="AG4" s="21"/>
      <c r="AH4" s="21"/>
      <c r="AI4" s="21"/>
      <c r="AJ4" s="21"/>
      <c r="AK4" s="21"/>
      <c r="AL4" s="21"/>
    </row>
    <row r="5" spans="1:38" ht="18" customHeight="1">
      <c r="A5" s="22"/>
      <c r="B5" s="435" t="str">
        <f>IF(agency&lt;&gt;"","For assistance contact "&amp;VLOOKUP(agency,pops,5,FALSE)&amp;", TIB Project Engineer, at "&amp;VLOOKUP(agency,pops,7,FALSE)&amp;" or via email at "&amp;VLOOKUP(agency,pops,6,FALSE),"")</f>
        <v/>
      </c>
      <c r="C5" s="436"/>
      <c r="D5" s="436"/>
      <c r="E5" s="436"/>
      <c r="F5" s="436"/>
      <c r="G5" s="436"/>
      <c r="H5" s="437"/>
      <c r="I5" s="44"/>
      <c r="J5" s="127"/>
      <c r="K5" s="127"/>
      <c r="L5" s="22"/>
      <c r="M5" s="22"/>
      <c r="N5" s="22"/>
      <c r="O5" s="22"/>
      <c r="P5" s="23"/>
      <c r="Q5" s="21"/>
      <c r="R5" s="21"/>
      <c r="S5" s="21"/>
      <c r="T5" s="21"/>
      <c r="U5" s="21"/>
      <c r="V5" s="21"/>
      <c r="W5" s="21"/>
      <c r="X5" s="21"/>
      <c r="Y5" s="21"/>
      <c r="Z5" s="21"/>
      <c r="AA5" s="21"/>
      <c r="AB5" s="21"/>
      <c r="AC5" s="21"/>
      <c r="AD5" s="21"/>
      <c r="AE5" s="21"/>
      <c r="AF5" s="21"/>
      <c r="AG5" s="21"/>
      <c r="AH5" s="21"/>
      <c r="AI5" s="21"/>
      <c r="AJ5" s="21"/>
      <c r="AK5" s="21"/>
      <c r="AL5" s="21"/>
    </row>
    <row r="6" spans="1:38" ht="30" customHeight="1">
      <c r="A6" s="22"/>
      <c r="B6" s="56" t="s">
        <v>319</v>
      </c>
      <c r="C6" s="445"/>
      <c r="D6" s="445"/>
      <c r="E6" s="445"/>
      <c r="F6" s="445"/>
      <c r="G6" s="57" t="s">
        <v>283</v>
      </c>
      <c r="H6" s="58"/>
      <c r="I6" s="44" t="str">
        <f>IF(AND(agency="",arterial&gt;""),"Select Agency from dropdown in Cell C6","")</f>
        <v/>
      </c>
      <c r="J6" s="127"/>
      <c r="K6" s="127"/>
      <c r="L6" s="22"/>
      <c r="M6" s="22"/>
      <c r="N6" s="22"/>
      <c r="O6" s="22"/>
      <c r="P6" s="22"/>
      <c r="Q6" s="21"/>
      <c r="R6" s="21"/>
      <c r="S6" s="21"/>
      <c r="T6" s="21"/>
      <c r="U6" s="21"/>
      <c r="V6" s="21"/>
      <c r="W6" s="21"/>
      <c r="X6" s="21"/>
      <c r="Y6" s="21"/>
      <c r="Z6" s="21"/>
      <c r="AA6" s="21"/>
      <c r="AB6" s="21"/>
      <c r="AC6" s="21"/>
      <c r="AD6" s="21"/>
      <c r="AE6" s="21"/>
      <c r="AF6" s="21"/>
      <c r="AG6" s="21"/>
      <c r="AH6" s="21"/>
      <c r="AI6" s="21"/>
      <c r="AJ6" s="21"/>
      <c r="AK6" s="21"/>
      <c r="AL6" s="21"/>
    </row>
    <row r="7" spans="1:38" ht="24" customHeight="1">
      <c r="A7" s="22"/>
      <c r="B7" s="56" t="s">
        <v>375</v>
      </c>
      <c r="C7" s="449"/>
      <c r="D7" s="449"/>
      <c r="E7" s="449"/>
      <c r="F7" s="449"/>
      <c r="G7" s="57" t="s">
        <v>284</v>
      </c>
      <c r="H7" s="54"/>
      <c r="I7" s="44"/>
      <c r="J7" s="127"/>
      <c r="K7" s="127"/>
      <c r="L7" s="22"/>
      <c r="M7" s="22"/>
      <c r="N7" s="22"/>
      <c r="O7" s="22"/>
      <c r="P7" s="22"/>
      <c r="Q7" s="21"/>
      <c r="R7" s="21"/>
      <c r="S7" s="21"/>
      <c r="T7" s="21"/>
      <c r="U7" s="21"/>
      <c r="V7" s="21"/>
      <c r="W7" s="21"/>
      <c r="X7" s="21"/>
      <c r="Y7" s="21"/>
      <c r="Z7" s="21"/>
      <c r="AA7" s="21"/>
      <c r="AB7" s="21"/>
      <c r="AC7" s="21"/>
      <c r="AD7" s="21"/>
      <c r="AE7" s="21"/>
      <c r="AF7" s="21"/>
      <c r="AG7" s="21"/>
      <c r="AH7" s="21"/>
      <c r="AI7" s="21"/>
      <c r="AJ7" s="21"/>
      <c r="AK7" s="21"/>
      <c r="AL7" s="21"/>
    </row>
    <row r="8" spans="1:38" ht="24" customHeight="1">
      <c r="A8" s="22"/>
      <c r="B8" s="56" t="s">
        <v>346</v>
      </c>
      <c r="C8" s="449"/>
      <c r="D8" s="449"/>
      <c r="E8" s="449"/>
      <c r="F8" s="449"/>
      <c r="G8" s="442" t="s">
        <v>661</v>
      </c>
      <c r="H8" s="442"/>
      <c r="I8" s="44"/>
      <c r="J8" s="127"/>
      <c r="K8" s="127"/>
      <c r="L8" s="22"/>
      <c r="M8" s="22"/>
      <c r="N8" s="22"/>
      <c r="O8" s="22"/>
      <c r="P8" s="22"/>
      <c r="Q8" s="21"/>
      <c r="R8" s="21"/>
      <c r="S8" s="21"/>
      <c r="T8" s="21"/>
      <c r="U8" s="21"/>
      <c r="V8" s="21"/>
      <c r="W8" s="21"/>
      <c r="X8" s="21"/>
      <c r="Y8" s="21"/>
      <c r="Z8" s="21"/>
      <c r="AA8" s="21"/>
      <c r="AB8" s="21"/>
      <c r="AC8" s="21"/>
      <c r="AD8" s="21"/>
      <c r="AE8" s="21"/>
      <c r="AF8" s="21"/>
      <c r="AG8" s="21"/>
      <c r="AH8" s="21"/>
      <c r="AI8" s="21"/>
      <c r="AJ8" s="21"/>
      <c r="AK8" s="21"/>
      <c r="AL8" s="21"/>
    </row>
    <row r="9" spans="1:38" ht="24" customHeight="1">
      <c r="A9" s="22"/>
      <c r="B9" s="59" t="s">
        <v>266</v>
      </c>
      <c r="C9" s="53"/>
      <c r="D9" s="59" t="s">
        <v>620</v>
      </c>
      <c r="E9" s="225"/>
      <c r="F9" s="59" t="s">
        <v>662</v>
      </c>
      <c r="G9" s="224"/>
      <c r="H9" s="253"/>
      <c r="I9" s="44"/>
      <c r="J9" s="127"/>
      <c r="K9" s="127"/>
      <c r="L9" s="22"/>
      <c r="M9" s="22"/>
      <c r="N9" s="22"/>
      <c r="O9" s="22"/>
      <c r="P9" s="22"/>
      <c r="Q9" s="21"/>
      <c r="R9" s="21"/>
      <c r="S9" s="21"/>
      <c r="T9" s="21"/>
      <c r="U9" s="21"/>
      <c r="V9" s="21"/>
      <c r="W9" s="21"/>
      <c r="X9" s="21"/>
      <c r="Y9" s="21"/>
      <c r="Z9" s="21"/>
      <c r="AA9" s="21"/>
      <c r="AB9" s="21"/>
      <c r="AC9" s="21"/>
      <c r="AD9" s="21"/>
      <c r="AE9" s="21"/>
      <c r="AF9" s="21"/>
      <c r="AG9" s="21"/>
      <c r="AH9" s="21"/>
      <c r="AI9" s="21"/>
      <c r="AJ9" s="21"/>
      <c r="AK9" s="21"/>
      <c r="AL9" s="21"/>
    </row>
    <row r="10" spans="1:38" ht="24" customHeight="1">
      <c r="A10" s="22"/>
      <c r="B10" s="56" t="s">
        <v>345</v>
      </c>
      <c r="C10" s="450"/>
      <c r="D10" s="450"/>
      <c r="E10" s="59" t="s">
        <v>262</v>
      </c>
      <c r="F10" s="41"/>
      <c r="I10" s="44"/>
      <c r="J10" s="127"/>
      <c r="K10" s="127"/>
      <c r="L10" s="22"/>
      <c r="M10" s="22"/>
      <c r="N10" s="22"/>
      <c r="O10" s="22"/>
      <c r="P10" s="22"/>
      <c r="Q10" s="21"/>
      <c r="R10" s="21"/>
      <c r="S10" s="21"/>
      <c r="T10" s="21"/>
      <c r="U10" s="21"/>
      <c r="V10" s="21"/>
      <c r="W10" s="21"/>
      <c r="X10" s="21"/>
      <c r="Y10" s="21"/>
      <c r="Z10" s="21"/>
      <c r="AA10" s="21"/>
      <c r="AB10" s="21"/>
      <c r="AC10" s="21"/>
      <c r="AD10" s="21"/>
      <c r="AE10" s="21"/>
      <c r="AF10" s="21"/>
      <c r="AG10" s="21"/>
      <c r="AH10" s="21"/>
      <c r="AI10" s="21"/>
      <c r="AJ10" s="21"/>
      <c r="AK10" s="21"/>
      <c r="AL10" s="21"/>
    </row>
    <row r="11" spans="1:38" ht="24" customHeight="1">
      <c r="A11" s="22"/>
      <c r="B11" s="59" t="s">
        <v>261</v>
      </c>
      <c r="C11" s="439"/>
      <c r="D11" s="439"/>
      <c r="E11" s="439"/>
      <c r="F11" s="56" t="s">
        <v>320</v>
      </c>
      <c r="G11" s="438"/>
      <c r="H11" s="438"/>
      <c r="I11" s="44"/>
      <c r="J11" s="127"/>
      <c r="K11" s="127"/>
      <c r="L11" s="22"/>
      <c r="M11" s="22"/>
      <c r="N11" s="22"/>
      <c r="O11" s="22"/>
      <c r="P11" s="22"/>
      <c r="Q11" s="21"/>
      <c r="R11" s="21"/>
      <c r="S11" s="21"/>
      <c r="T11" s="21"/>
      <c r="U11" s="21"/>
      <c r="V11" s="21"/>
      <c r="W11" s="21"/>
      <c r="X11" s="21"/>
      <c r="Y11" s="21"/>
      <c r="Z11" s="21"/>
      <c r="AA11" s="21"/>
      <c r="AB11" s="21"/>
      <c r="AC11" s="21"/>
      <c r="AD11" s="21"/>
      <c r="AE11" s="21"/>
      <c r="AF11" s="21"/>
      <c r="AG11" s="21"/>
      <c r="AH11" s="21"/>
      <c r="AI11" s="21"/>
      <c r="AJ11" s="21"/>
      <c r="AK11" s="21"/>
      <c r="AL11" s="21"/>
    </row>
    <row r="12" spans="1:38" ht="24" customHeight="1">
      <c r="A12" s="22"/>
      <c r="B12" s="56" t="s">
        <v>347</v>
      </c>
      <c r="C12" s="443"/>
      <c r="D12" s="443"/>
      <c r="E12" s="443"/>
      <c r="F12" s="443"/>
      <c r="G12" s="18"/>
      <c r="H12" s="19"/>
      <c r="I12" s="44"/>
      <c r="J12" s="127"/>
      <c r="K12" s="127"/>
      <c r="L12" s="22"/>
      <c r="M12" s="22"/>
      <c r="N12" s="22"/>
      <c r="O12" s="22"/>
      <c r="P12" s="22"/>
      <c r="Q12" s="21"/>
      <c r="R12" s="21"/>
      <c r="S12" s="21"/>
      <c r="T12" s="21"/>
      <c r="U12" s="21"/>
      <c r="V12" s="21"/>
      <c r="W12" s="21"/>
      <c r="X12" s="21"/>
      <c r="Y12" s="21"/>
      <c r="Z12" s="21"/>
      <c r="AA12" s="21"/>
      <c r="AB12" s="21"/>
      <c r="AC12" s="21"/>
      <c r="AD12" s="21"/>
      <c r="AE12" s="21"/>
      <c r="AF12" s="21"/>
      <c r="AG12" s="21"/>
      <c r="AH12" s="21"/>
      <c r="AI12" s="21"/>
      <c r="AJ12" s="21"/>
      <c r="AK12" s="21"/>
      <c r="AL12" s="21"/>
    </row>
    <row r="13" spans="1:38" ht="27" customHeight="1">
      <c r="A13" s="22"/>
      <c r="B13" s="444" t="s">
        <v>599</v>
      </c>
      <c r="C13" s="444"/>
      <c r="D13" s="444"/>
      <c r="E13" s="444"/>
      <c r="F13" s="444"/>
      <c r="G13" s="444"/>
      <c r="H13" s="444"/>
      <c r="I13" s="44"/>
      <c r="J13" s="127"/>
      <c r="K13" s="127"/>
      <c r="L13" s="22"/>
      <c r="M13" s="22"/>
      <c r="N13" s="22"/>
      <c r="O13" s="22"/>
      <c r="P13" s="22"/>
      <c r="Q13" s="21"/>
      <c r="R13" s="21"/>
      <c r="S13" s="21"/>
      <c r="T13" s="21"/>
      <c r="U13" s="21"/>
      <c r="V13" s="21"/>
      <c r="W13" s="21"/>
      <c r="X13" s="21"/>
      <c r="Y13" s="21"/>
      <c r="Z13" s="21"/>
      <c r="AA13" s="21"/>
      <c r="AB13" s="21"/>
      <c r="AC13" s="21"/>
      <c r="AD13" s="21"/>
      <c r="AE13" s="21"/>
      <c r="AF13" s="21"/>
      <c r="AG13" s="21"/>
      <c r="AH13" s="21"/>
      <c r="AI13" s="21"/>
      <c r="AJ13" s="21"/>
      <c r="AK13" s="21"/>
      <c r="AL13" s="21"/>
    </row>
    <row r="14" spans="1:38" ht="15" customHeight="1">
      <c r="A14" s="22"/>
      <c r="G14" s="453"/>
      <c r="H14" s="454"/>
      <c r="I14" s="44"/>
      <c r="J14" s="127"/>
      <c r="K14" s="127"/>
      <c r="L14" s="22"/>
      <c r="M14" s="22"/>
      <c r="N14" s="22"/>
      <c r="O14" s="22"/>
      <c r="P14" s="22"/>
      <c r="Q14" s="21"/>
      <c r="R14" s="21"/>
      <c r="S14" s="21"/>
      <c r="T14" s="21"/>
      <c r="U14" s="21"/>
      <c r="V14" s="21"/>
      <c r="W14" s="21"/>
      <c r="X14" s="21"/>
      <c r="Y14" s="21"/>
      <c r="Z14" s="21"/>
      <c r="AA14" s="21"/>
      <c r="AB14" s="21"/>
      <c r="AC14" s="21"/>
      <c r="AD14" s="21"/>
      <c r="AE14" s="21"/>
      <c r="AF14" s="21"/>
      <c r="AG14" s="21"/>
      <c r="AH14" s="21"/>
      <c r="AI14" s="21"/>
      <c r="AJ14" s="21"/>
      <c r="AK14" s="21"/>
      <c r="AL14" s="21"/>
    </row>
    <row r="15" spans="1:38" ht="15" customHeight="1">
      <c r="A15" s="22"/>
      <c r="B15" s="452" t="s">
        <v>71</v>
      </c>
      <c r="C15" s="452"/>
      <c r="D15" s="452"/>
      <c r="E15" s="452"/>
      <c r="F15" s="452"/>
      <c r="G15" s="452"/>
      <c r="H15" s="38"/>
      <c r="I15" s="356" t="str">
        <f>IF(AND(IF(ttib&lt;&gt;"",ROUND(ttib,0),"")&lt;&gt;IF(G42&lt;&gt;"",ROUND(G42,0),""),ttib&lt;&gt;"",G42&lt;&gt;""),"Calculated TIB funds do not match Requested TIB Funds","")</f>
        <v/>
      </c>
      <c r="J15" s="127"/>
      <c r="K15" s="127"/>
      <c r="L15" s="22"/>
      <c r="M15" s="22"/>
      <c r="N15" s="22"/>
      <c r="O15" s="22"/>
      <c r="P15" s="22"/>
      <c r="Q15" s="21"/>
      <c r="R15" s="21"/>
      <c r="S15" s="21"/>
      <c r="T15" s="21"/>
      <c r="U15" s="21"/>
      <c r="V15" s="21"/>
      <c r="W15" s="21"/>
      <c r="X15" s="21"/>
      <c r="Y15" s="21"/>
      <c r="Z15" s="21"/>
      <c r="AA15" s="21"/>
      <c r="AB15" s="21"/>
      <c r="AC15" s="21"/>
      <c r="AD15" s="21"/>
      <c r="AE15" s="21"/>
      <c r="AF15" s="21"/>
      <c r="AG15" s="21"/>
      <c r="AH15" s="21"/>
      <c r="AI15" s="21"/>
      <c r="AJ15" s="21"/>
      <c r="AK15" s="21"/>
      <c r="AL15" s="21"/>
    </row>
    <row r="16" spans="1:38" ht="16.5" customHeight="1">
      <c r="A16" s="22"/>
      <c r="B16" s="363" t="s">
        <v>298</v>
      </c>
      <c r="C16" s="363"/>
      <c r="D16" s="363"/>
      <c r="E16" s="363"/>
      <c r="F16" s="440"/>
      <c r="G16" s="440"/>
      <c r="H16" s="148"/>
      <c r="I16" s="356"/>
      <c r="J16" s="127"/>
      <c r="K16" s="127"/>
      <c r="L16" s="22"/>
      <c r="M16" s="22"/>
      <c r="N16" s="22"/>
      <c r="O16" s="22"/>
      <c r="P16" s="22"/>
      <c r="Q16" s="21"/>
      <c r="R16" s="21"/>
      <c r="S16" s="21"/>
      <c r="T16" s="21"/>
      <c r="U16" s="21"/>
      <c r="V16" s="21"/>
      <c r="W16" s="21"/>
      <c r="X16" s="21"/>
      <c r="Y16" s="21"/>
      <c r="Z16" s="21"/>
      <c r="AA16" s="21"/>
      <c r="AB16" s="21"/>
      <c r="AC16" s="21"/>
      <c r="AD16" s="21"/>
      <c r="AE16" s="21"/>
      <c r="AF16" s="21"/>
      <c r="AG16" s="21"/>
      <c r="AH16" s="21"/>
      <c r="AI16" s="21"/>
      <c r="AJ16" s="21"/>
      <c r="AK16" s="21"/>
      <c r="AL16" s="21"/>
    </row>
    <row r="17" spans="1:38" ht="16.5" customHeight="1">
      <c r="A17" s="22"/>
      <c r="B17" s="363" t="s">
        <v>67</v>
      </c>
      <c r="C17" s="363"/>
      <c r="D17" s="363"/>
      <c r="E17" s="363"/>
      <c r="F17" s="441"/>
      <c r="G17" s="441"/>
      <c r="H17" s="148"/>
      <c r="I17" s="44"/>
      <c r="J17" s="265"/>
      <c r="K17" s="127"/>
      <c r="L17" s="22"/>
      <c r="M17" s="22"/>
      <c r="N17" s="22"/>
      <c r="O17" s="22"/>
      <c r="P17" s="22"/>
      <c r="Q17" s="21"/>
      <c r="R17" s="21"/>
      <c r="S17" s="21"/>
      <c r="T17" s="21"/>
      <c r="U17" s="21"/>
      <c r="V17" s="21"/>
      <c r="W17" s="21"/>
      <c r="X17" s="21"/>
      <c r="Y17" s="21"/>
      <c r="Z17" s="21"/>
      <c r="AA17" s="21"/>
      <c r="AB17" s="21"/>
      <c r="AC17" s="21"/>
      <c r="AD17" s="21"/>
      <c r="AE17" s="21"/>
      <c r="AF17" s="21"/>
      <c r="AG17" s="21"/>
      <c r="AH17" s="21"/>
      <c r="AI17" s="21"/>
      <c r="AJ17" s="21"/>
      <c r="AK17" s="21"/>
      <c r="AL17" s="21"/>
    </row>
    <row r="18" spans="1:38" ht="16.5" customHeight="1">
      <c r="A18" s="22"/>
      <c r="B18" s="363" t="s">
        <v>65</v>
      </c>
      <c r="C18" s="363"/>
      <c r="D18" s="363"/>
      <c r="E18" s="363"/>
      <c r="F18" s="364"/>
      <c r="G18" s="364"/>
      <c r="H18" s="148"/>
      <c r="I18" s="44"/>
      <c r="J18" s="127"/>
      <c r="K18" s="127"/>
      <c r="L18" s="22"/>
      <c r="M18" s="22"/>
      <c r="N18" s="22"/>
      <c r="O18" s="22"/>
      <c r="P18" s="22"/>
      <c r="Q18" s="21"/>
      <c r="R18" s="21"/>
      <c r="S18" s="21"/>
      <c r="T18" s="21"/>
      <c r="U18" s="21"/>
      <c r="V18" s="21"/>
      <c r="W18" s="21"/>
      <c r="X18" s="21"/>
      <c r="Y18" s="21"/>
      <c r="Z18" s="21"/>
      <c r="AA18" s="21"/>
      <c r="AB18" s="21"/>
      <c r="AC18" s="21"/>
      <c r="AD18" s="21"/>
      <c r="AE18" s="21"/>
      <c r="AF18" s="21"/>
      <c r="AG18" s="21"/>
      <c r="AH18" s="21"/>
      <c r="AI18" s="21"/>
      <c r="AJ18" s="21"/>
      <c r="AK18" s="21"/>
      <c r="AL18" s="21"/>
    </row>
    <row r="19" spans="1:38" ht="16.5" customHeight="1">
      <c r="A19" s="22"/>
      <c r="B19" s="363" t="s">
        <v>66</v>
      </c>
      <c r="C19" s="363"/>
      <c r="D19" s="363"/>
      <c r="E19" s="363"/>
      <c r="F19" s="364"/>
      <c r="G19" s="364"/>
      <c r="H19" s="148"/>
      <c r="I19" s="44"/>
      <c r="J19" s="127"/>
      <c r="K19" s="127"/>
      <c r="L19" s="22"/>
      <c r="M19" s="22"/>
      <c r="N19" s="22"/>
      <c r="O19" s="22"/>
      <c r="P19" s="22"/>
      <c r="Q19" s="21"/>
      <c r="R19" s="21"/>
      <c r="S19" s="21"/>
      <c r="T19" s="21"/>
      <c r="U19" s="21"/>
      <c r="V19" s="21"/>
      <c r="W19" s="21"/>
      <c r="X19" s="21"/>
      <c r="Y19" s="21"/>
      <c r="Z19" s="21"/>
      <c r="AA19" s="21"/>
      <c r="AB19" s="21"/>
      <c r="AC19" s="21"/>
      <c r="AD19" s="21"/>
      <c r="AE19" s="21"/>
      <c r="AF19" s="21"/>
      <c r="AG19" s="21"/>
      <c r="AH19" s="21"/>
      <c r="AI19" s="21"/>
      <c r="AJ19" s="21"/>
      <c r="AK19" s="21"/>
      <c r="AL19" s="21"/>
    </row>
    <row r="20" spans="1:38" ht="16.5" customHeight="1">
      <c r="A20" s="22"/>
      <c r="B20" s="363" t="s">
        <v>690</v>
      </c>
      <c r="C20" s="363"/>
      <c r="D20" s="363"/>
      <c r="E20" s="363"/>
      <c r="F20" s="364"/>
      <c r="G20" s="364"/>
      <c r="H20" s="148"/>
      <c r="I20" s="44"/>
      <c r="J20" s="127"/>
      <c r="K20" s="127"/>
      <c r="L20" s="22"/>
      <c r="M20" s="22"/>
      <c r="N20" s="22"/>
      <c r="O20" s="22"/>
      <c r="P20" s="22"/>
      <c r="Q20" s="21"/>
      <c r="R20" s="21"/>
      <c r="S20" s="21"/>
      <c r="T20" s="21"/>
      <c r="U20" s="21"/>
      <c r="V20" s="21"/>
      <c r="W20" s="21"/>
      <c r="X20" s="21"/>
      <c r="Y20" s="21"/>
      <c r="Z20" s="21"/>
      <c r="AA20" s="21"/>
      <c r="AB20" s="21"/>
      <c r="AC20" s="21"/>
      <c r="AD20" s="21"/>
      <c r="AE20" s="21"/>
      <c r="AF20" s="21"/>
      <c r="AG20" s="21"/>
      <c r="AH20" s="21"/>
      <c r="AI20" s="21"/>
      <c r="AJ20" s="21"/>
      <c r="AK20" s="21"/>
      <c r="AL20" s="21"/>
    </row>
    <row r="21" spans="1:38" ht="16.5" customHeight="1">
      <c r="A21" s="22"/>
      <c r="B21" s="363" t="s">
        <v>691</v>
      </c>
      <c r="C21" s="363"/>
      <c r="D21" s="363"/>
      <c r="E21" s="363"/>
      <c r="F21" s="364"/>
      <c r="G21" s="364"/>
      <c r="H21" s="122"/>
      <c r="I21" s="44"/>
      <c r="J21" s="127"/>
      <c r="K21" s="127"/>
      <c r="L21" s="22"/>
      <c r="M21" s="22"/>
      <c r="N21" s="22"/>
      <c r="O21" s="22"/>
      <c r="P21" s="22"/>
      <c r="Q21" s="21"/>
      <c r="R21" s="21"/>
      <c r="S21" s="21"/>
      <c r="T21" s="21"/>
      <c r="U21" s="21"/>
      <c r="V21" s="21"/>
      <c r="W21" s="21"/>
      <c r="X21" s="21"/>
      <c r="Y21" s="21"/>
      <c r="Z21" s="21"/>
      <c r="AA21" s="21"/>
      <c r="AB21" s="21"/>
      <c r="AC21" s="21"/>
      <c r="AD21" s="21"/>
      <c r="AE21" s="21"/>
      <c r="AF21" s="21"/>
      <c r="AG21" s="21"/>
      <c r="AH21" s="21"/>
      <c r="AI21" s="21"/>
      <c r="AJ21" s="21"/>
      <c r="AK21" s="21"/>
      <c r="AL21" s="21"/>
    </row>
    <row r="22" spans="1:38" ht="27" customHeight="1">
      <c r="A22" s="22"/>
      <c r="B22" s="365"/>
      <c r="C22" s="365"/>
      <c r="D22" s="365"/>
      <c r="E22" s="365"/>
      <c r="F22" s="365"/>
      <c r="G22" s="365"/>
      <c r="H22" s="365"/>
      <c r="I22" s="44"/>
      <c r="J22" s="127"/>
      <c r="K22" s="127"/>
      <c r="L22" s="22"/>
      <c r="M22" s="22"/>
      <c r="N22" s="22"/>
      <c r="O22" s="22"/>
      <c r="P22" s="22"/>
      <c r="Q22" s="21"/>
      <c r="R22" s="21"/>
      <c r="S22" s="21"/>
      <c r="T22" s="21"/>
      <c r="U22" s="21"/>
      <c r="V22" s="21"/>
      <c r="W22" s="21"/>
      <c r="X22" s="21"/>
      <c r="Y22" s="21"/>
      <c r="Z22" s="21"/>
      <c r="AA22" s="21"/>
      <c r="AB22" s="21"/>
      <c r="AC22" s="21"/>
      <c r="AD22" s="21"/>
      <c r="AE22" s="21"/>
      <c r="AF22" s="21"/>
      <c r="AG22" s="21"/>
      <c r="AH22" s="21"/>
      <c r="AI22" s="21"/>
      <c r="AJ22" s="21"/>
      <c r="AK22" s="21"/>
      <c r="AL22" s="21"/>
    </row>
    <row r="23" spans="1:38" ht="15" customHeight="1">
      <c r="A23" s="22"/>
      <c r="B23" s="358" t="s">
        <v>68</v>
      </c>
      <c r="C23" s="358"/>
      <c r="D23" s="358"/>
      <c r="E23" s="358"/>
      <c r="F23" s="366" t="s">
        <v>297</v>
      </c>
      <c r="G23" s="366"/>
      <c r="H23" s="63"/>
      <c r="I23" s="44"/>
      <c r="J23" s="127"/>
      <c r="K23" s="127"/>
      <c r="L23" s="22"/>
      <c r="M23" s="22"/>
      <c r="N23" s="22"/>
      <c r="O23" s="22"/>
      <c r="P23" s="22"/>
      <c r="Q23" s="21"/>
      <c r="R23" s="21"/>
      <c r="S23" s="21"/>
      <c r="T23" s="21"/>
      <c r="U23" s="21"/>
      <c r="V23" s="21"/>
      <c r="W23" s="21"/>
      <c r="X23" s="21"/>
      <c r="Y23" s="21"/>
      <c r="Z23" s="21"/>
      <c r="AA23" s="21"/>
      <c r="AB23" s="21"/>
      <c r="AC23" s="21"/>
      <c r="AD23" s="21"/>
      <c r="AE23" s="21"/>
      <c r="AF23" s="21"/>
      <c r="AG23" s="21"/>
      <c r="AH23" s="21"/>
      <c r="AI23" s="21"/>
      <c r="AJ23" s="21"/>
      <c r="AK23" s="21"/>
      <c r="AL23" s="21"/>
    </row>
    <row r="24" spans="1:38" ht="15.75" customHeight="1">
      <c r="A24" s="22"/>
      <c r="B24" s="367" t="s">
        <v>390</v>
      </c>
      <c r="C24" s="367"/>
      <c r="D24" s="367"/>
      <c r="E24" s="367"/>
      <c r="F24" s="359"/>
      <c r="G24" s="359"/>
      <c r="H24" s="64" t="str">
        <f>IF(AND(F24&gt;0,F24&lt;DATEVALUE("9/1/2019"))=TRUE,"COMPLETE","")</f>
        <v/>
      </c>
      <c r="I24" s="44"/>
      <c r="J24" s="127"/>
      <c r="K24" s="127"/>
      <c r="L24" s="22"/>
      <c r="M24" s="22"/>
      <c r="N24" s="22"/>
      <c r="O24" s="22"/>
      <c r="P24" s="22"/>
      <c r="Q24" s="21"/>
      <c r="R24" s="21"/>
      <c r="S24" s="21"/>
      <c r="T24" s="21"/>
      <c r="U24" s="21"/>
      <c r="V24" s="21"/>
      <c r="W24" s="21"/>
      <c r="X24" s="21"/>
      <c r="Y24" s="21"/>
      <c r="Z24" s="21"/>
      <c r="AA24" s="21"/>
      <c r="AB24" s="21"/>
      <c r="AC24" s="21"/>
      <c r="AD24" s="21"/>
      <c r="AE24" s="21"/>
      <c r="AF24" s="21"/>
      <c r="AG24" s="21"/>
      <c r="AH24" s="21"/>
      <c r="AI24" s="21"/>
      <c r="AJ24" s="21"/>
      <c r="AK24" s="21"/>
      <c r="AL24" s="21"/>
    </row>
    <row r="25" spans="1:38" ht="15.75" customHeight="1">
      <c r="A25" s="22"/>
      <c r="B25" s="367" t="s">
        <v>354</v>
      </c>
      <c r="C25" s="367"/>
      <c r="D25" s="367"/>
      <c r="E25" s="367"/>
      <c r="F25" s="359"/>
      <c r="G25" s="359"/>
      <c r="H25" s="64" t="str">
        <f>IF(AND(F25&gt;0,F25&lt;DATEVALUE("9/1/2019"))=TRUE,"COMPLETE","")</f>
        <v/>
      </c>
      <c r="I25" s="44"/>
      <c r="J25" s="127"/>
      <c r="K25" s="127"/>
      <c r="L25" s="22"/>
      <c r="M25" s="22"/>
      <c r="N25" s="22"/>
      <c r="O25" s="22"/>
      <c r="P25" s="22"/>
      <c r="Q25" s="21"/>
      <c r="R25" s="21"/>
      <c r="S25" s="21"/>
      <c r="T25" s="21"/>
      <c r="U25" s="21"/>
      <c r="V25" s="21"/>
      <c r="W25" s="21"/>
      <c r="X25" s="21"/>
      <c r="Y25" s="21"/>
      <c r="Z25" s="21"/>
      <c r="AA25" s="21"/>
      <c r="AB25" s="21"/>
      <c r="AC25" s="21"/>
      <c r="AD25" s="21"/>
      <c r="AE25" s="21"/>
      <c r="AF25" s="21"/>
      <c r="AG25" s="21"/>
      <c r="AH25" s="21"/>
      <c r="AI25" s="21"/>
      <c r="AJ25" s="21"/>
      <c r="AK25" s="21"/>
      <c r="AL25" s="21"/>
    </row>
    <row r="26" spans="1:38" ht="15.75" customHeight="1">
      <c r="A26" s="22"/>
      <c r="B26" s="367" t="s">
        <v>351</v>
      </c>
      <c r="C26" s="367"/>
      <c r="D26" s="367"/>
      <c r="E26" s="367"/>
      <c r="F26" s="359"/>
      <c r="G26" s="359"/>
      <c r="H26" s="64" t="str">
        <f>IF(AND(F26&gt;0,F26&lt;DATEVALUE("9/1/2019"))=TRUE,"COMPLETE","")</f>
        <v/>
      </c>
      <c r="I26" s="472" t="str">
        <f>IF(AND(F28&lt;&gt;"",F28&lt;DATEVALUE("9/1/2016"))=TRUE,"Project should not be advertised prior to Selection
Check Advertisement Date","")&amp;IF(AND(F29&lt;&gt;"",F29-F28&lt;0)=TRUE,"Check Contract Completion Date","")</f>
        <v/>
      </c>
      <c r="J26" s="127"/>
      <c r="K26" s="127"/>
      <c r="L26" s="22"/>
      <c r="M26" s="22"/>
      <c r="N26" s="22"/>
      <c r="O26" s="22"/>
      <c r="P26" s="22"/>
      <c r="Q26" s="21"/>
      <c r="R26" s="21"/>
      <c r="S26" s="21"/>
      <c r="T26" s="21"/>
      <c r="U26" s="21"/>
      <c r="V26" s="21"/>
      <c r="W26" s="21"/>
      <c r="X26" s="21"/>
      <c r="Y26" s="21"/>
      <c r="Z26" s="21"/>
      <c r="AA26" s="21"/>
      <c r="AB26" s="21"/>
      <c r="AC26" s="21"/>
      <c r="AD26" s="21"/>
      <c r="AE26" s="21"/>
      <c r="AF26" s="21"/>
      <c r="AG26" s="21"/>
      <c r="AH26" s="21"/>
      <c r="AI26" s="21"/>
      <c r="AJ26" s="21"/>
      <c r="AK26" s="21"/>
      <c r="AL26" s="21"/>
    </row>
    <row r="27" spans="1:38" ht="15.75" customHeight="1">
      <c r="A27" s="22"/>
      <c r="B27" s="367" t="s">
        <v>393</v>
      </c>
      <c r="C27" s="367"/>
      <c r="D27" s="367"/>
      <c r="E27" s="367"/>
      <c r="F27" s="359"/>
      <c r="G27" s="359"/>
      <c r="H27" s="64" t="str">
        <f>IF(AND(F27&gt;0,F27&lt;DATEVALUE("9/1/2019"))=TRUE,"COMPLETE","")</f>
        <v/>
      </c>
      <c r="I27" s="472"/>
      <c r="J27" s="127"/>
      <c r="K27" s="127"/>
      <c r="L27" s="22"/>
      <c r="M27" s="22"/>
      <c r="N27" s="22"/>
      <c r="O27" s="22"/>
      <c r="P27" s="22"/>
      <c r="Q27" s="21"/>
      <c r="R27" s="21"/>
      <c r="S27" s="21"/>
      <c r="T27" s="21"/>
      <c r="U27" s="21"/>
      <c r="V27" s="21"/>
      <c r="W27" s="21"/>
      <c r="X27" s="21"/>
      <c r="Y27" s="21"/>
      <c r="Z27" s="21"/>
      <c r="AA27" s="21"/>
      <c r="AB27" s="21"/>
      <c r="AC27" s="21"/>
      <c r="AD27" s="21"/>
      <c r="AE27" s="21"/>
      <c r="AF27" s="21"/>
      <c r="AG27" s="21"/>
      <c r="AH27" s="21"/>
      <c r="AI27" s="21"/>
      <c r="AJ27" s="21"/>
      <c r="AK27" s="21"/>
      <c r="AL27" s="21"/>
    </row>
    <row r="28" spans="1:38" ht="15.75" customHeight="1">
      <c r="A28" s="22"/>
      <c r="B28" s="367" t="s">
        <v>353</v>
      </c>
      <c r="C28" s="367"/>
      <c r="D28" s="367"/>
      <c r="E28" s="367"/>
      <c r="F28" s="359"/>
      <c r="G28" s="359"/>
      <c r="H28" s="65" t="str">
        <f>IF(AND(F28&gt;0,F28&lt;DATEVALUE("9/1/2019"))=TRUE,"COMPLETE","")</f>
        <v/>
      </c>
      <c r="I28" s="472"/>
      <c r="J28" s="127"/>
      <c r="K28" s="127"/>
      <c r="L28" s="22"/>
      <c r="M28" s="22"/>
      <c r="N28" s="22"/>
      <c r="O28" s="22"/>
      <c r="P28" s="22"/>
      <c r="Q28" s="21"/>
      <c r="R28" s="21"/>
      <c r="S28" s="21"/>
      <c r="T28" s="21"/>
      <c r="U28" s="21"/>
      <c r="V28" s="21"/>
      <c r="W28" s="21"/>
      <c r="X28" s="21"/>
      <c r="Y28" s="21"/>
      <c r="Z28" s="21"/>
      <c r="AA28" s="21"/>
      <c r="AB28" s="21"/>
      <c r="AC28" s="21"/>
      <c r="AD28" s="21"/>
      <c r="AE28" s="21"/>
      <c r="AF28" s="21"/>
      <c r="AG28" s="21"/>
      <c r="AH28" s="21"/>
      <c r="AI28" s="21"/>
      <c r="AJ28" s="21"/>
      <c r="AK28" s="21"/>
      <c r="AL28" s="21"/>
    </row>
    <row r="29" spans="1:38" ht="15.75" customHeight="1">
      <c r="A29" s="22"/>
      <c r="B29" s="367" t="s">
        <v>352</v>
      </c>
      <c r="C29" s="367"/>
      <c r="D29" s="367"/>
      <c r="E29" s="367"/>
      <c r="F29" s="359"/>
      <c r="G29" s="359"/>
      <c r="H29" s="66" t="str">
        <f>IF(AND(F29&gt;0,F29&lt;DATEVALUE("9/1/2019"))=TRUE,"You're done?","")</f>
        <v/>
      </c>
      <c r="I29" s="44"/>
      <c r="J29" s="127"/>
      <c r="K29" s="127"/>
      <c r="L29" s="22"/>
      <c r="M29" s="22"/>
      <c r="N29" s="22"/>
      <c r="O29" s="22"/>
      <c r="P29" s="22"/>
      <c r="Q29" s="21"/>
      <c r="R29" s="21"/>
      <c r="S29" s="21"/>
      <c r="T29" s="21"/>
      <c r="U29" s="21"/>
      <c r="V29" s="21"/>
      <c r="W29" s="21"/>
      <c r="X29" s="21"/>
      <c r="Y29" s="21"/>
      <c r="Z29" s="21"/>
      <c r="AA29" s="21"/>
      <c r="AB29" s="21"/>
      <c r="AC29" s="21"/>
      <c r="AD29" s="21"/>
      <c r="AE29" s="21"/>
      <c r="AF29" s="21"/>
      <c r="AG29" s="21"/>
      <c r="AH29" s="21"/>
      <c r="AI29" s="21"/>
      <c r="AJ29" s="21"/>
      <c r="AK29" s="21"/>
      <c r="AL29" s="21"/>
    </row>
    <row r="30" spans="1:38" ht="8" customHeight="1">
      <c r="A30" s="22"/>
      <c r="B30" s="477"/>
      <c r="C30" s="477"/>
      <c r="D30" s="477"/>
      <c r="E30" s="477"/>
      <c r="F30" s="477"/>
      <c r="G30" s="477"/>
      <c r="H30" s="477"/>
      <c r="I30" s="44"/>
      <c r="J30" s="127"/>
      <c r="K30" s="127"/>
      <c r="L30" s="22"/>
      <c r="M30" s="22"/>
      <c r="N30" s="22"/>
      <c r="O30" s="22"/>
      <c r="P30" s="22"/>
      <c r="Q30" s="21"/>
      <c r="R30" s="21"/>
      <c r="S30" s="21"/>
      <c r="T30" s="21"/>
      <c r="U30" s="21"/>
      <c r="V30" s="21"/>
      <c r="W30" s="21"/>
      <c r="X30" s="21"/>
      <c r="Y30" s="21"/>
      <c r="Z30" s="21"/>
      <c r="AA30" s="21"/>
      <c r="AB30" s="21"/>
      <c r="AC30" s="21"/>
      <c r="AD30" s="21"/>
      <c r="AE30" s="21"/>
      <c r="AF30" s="21"/>
      <c r="AG30" s="21"/>
      <c r="AH30" s="21"/>
      <c r="AI30" s="21"/>
      <c r="AJ30" s="21"/>
      <c r="AK30" s="21"/>
      <c r="AL30" s="21"/>
    </row>
    <row r="31" spans="1:38" ht="27.75" customHeight="1">
      <c r="A31" s="22"/>
      <c r="B31" s="401" t="s">
        <v>322</v>
      </c>
      <c r="C31" s="401"/>
      <c r="D31" s="401"/>
      <c r="E31" s="401"/>
      <c r="F31" s="401"/>
      <c r="G31" s="401"/>
      <c r="H31" s="401"/>
      <c r="I31" s="44"/>
      <c r="J31" s="127"/>
      <c r="K31" s="127"/>
      <c r="L31" s="22"/>
      <c r="M31" s="22"/>
      <c r="N31" s="22"/>
      <c r="O31" s="22"/>
      <c r="P31" s="22"/>
      <c r="Q31" s="21"/>
      <c r="R31" s="21"/>
      <c r="S31" s="21"/>
      <c r="T31" s="21"/>
      <c r="U31" s="21"/>
      <c r="V31" s="21"/>
      <c r="W31" s="21"/>
      <c r="X31" s="21"/>
      <c r="Y31" s="21"/>
      <c r="Z31" s="21"/>
      <c r="AA31" s="21"/>
      <c r="AB31" s="21"/>
      <c r="AC31" s="21"/>
      <c r="AD31" s="21"/>
      <c r="AE31" s="21"/>
      <c r="AF31" s="21"/>
      <c r="AG31" s="21"/>
      <c r="AH31" s="21"/>
      <c r="AI31" s="21"/>
      <c r="AJ31" s="21"/>
      <c r="AK31" s="21"/>
      <c r="AL31" s="21"/>
    </row>
    <row r="32" spans="1:38" ht="18" customHeight="1">
      <c r="A32" s="35"/>
      <c r="B32" s="288" t="s">
        <v>161</v>
      </c>
      <c r="C32" s="288"/>
      <c r="D32" s="288"/>
      <c r="E32" s="288"/>
      <c r="F32" s="39"/>
      <c r="G32" s="133" t="s">
        <v>156</v>
      </c>
      <c r="H32" s="94" t="str">
        <f>IF(agency&lt;&gt;"",VLOOKUP(agency,pops,4,FALSE),"")</f>
        <v/>
      </c>
      <c r="I32" s="144"/>
      <c r="J32" s="127"/>
      <c r="K32" s="127"/>
      <c r="L32" s="35"/>
      <c r="M32" s="35"/>
      <c r="N32" s="35"/>
      <c r="O32" s="35"/>
      <c r="P32" s="35"/>
      <c r="Q32" s="21"/>
      <c r="R32" s="21"/>
      <c r="S32" s="21"/>
      <c r="T32" s="21"/>
      <c r="U32" s="21"/>
      <c r="V32" s="21"/>
      <c r="W32" s="21"/>
      <c r="X32" s="21"/>
      <c r="Y32" s="21"/>
      <c r="Z32" s="21"/>
      <c r="AA32" s="21"/>
      <c r="AB32" s="21"/>
      <c r="AC32" s="21"/>
      <c r="AD32" s="21"/>
      <c r="AE32" s="21"/>
      <c r="AF32" s="21"/>
      <c r="AG32" s="21"/>
      <c r="AH32" s="21"/>
      <c r="AI32" s="21"/>
      <c r="AJ32" s="21"/>
      <c r="AK32" s="21"/>
      <c r="AL32" s="21"/>
    </row>
    <row r="33" spans="1:38" ht="15" customHeight="1">
      <c r="A33" s="35"/>
      <c r="B33" s="482" t="str">
        <f>IF(fdist&lt;&gt;"",IF(fdist="NO","Enter justification for the disproportional TIB Fund Distribution in the cell below:","Fill out total costs in F36 to F40.  Do not fill in TIB Funds"),"")</f>
        <v/>
      </c>
      <c r="C33" s="482"/>
      <c r="D33" s="482"/>
      <c r="E33" s="482"/>
      <c r="F33" s="482"/>
      <c r="G33" s="482"/>
      <c r="H33" s="482"/>
      <c r="I33" s="44"/>
      <c r="J33" s="127"/>
      <c r="K33" s="127"/>
      <c r="L33" s="35"/>
      <c r="M33" s="35"/>
      <c r="N33" s="35"/>
      <c r="O33" s="35"/>
      <c r="P33" s="35"/>
      <c r="Q33" s="21"/>
      <c r="R33" s="21"/>
      <c r="S33" s="21"/>
      <c r="T33" s="21"/>
      <c r="U33" s="21"/>
      <c r="V33" s="21"/>
      <c r="W33" s="21"/>
      <c r="X33" s="21"/>
      <c r="Y33" s="21"/>
      <c r="Z33" s="21"/>
      <c r="AA33" s="21"/>
      <c r="AB33" s="21"/>
      <c r="AC33" s="21"/>
      <c r="AD33" s="21"/>
      <c r="AE33" s="21"/>
      <c r="AF33" s="21"/>
      <c r="AG33" s="21"/>
      <c r="AH33" s="21"/>
      <c r="AI33" s="21"/>
      <c r="AJ33" s="21"/>
      <c r="AK33" s="21"/>
      <c r="AL33" s="21"/>
    </row>
    <row r="34" spans="1:38" ht="30.75" customHeight="1">
      <c r="A34" s="35"/>
      <c r="B34" s="402"/>
      <c r="C34" s="402"/>
      <c r="D34" s="402"/>
      <c r="E34" s="402"/>
      <c r="F34" s="402"/>
      <c r="G34" s="402"/>
      <c r="H34" s="402"/>
      <c r="I34" s="472" t="str">
        <f>IF(AND(F41&gt;0,ttib="")=TRUE,"Enter Requested TIB Funds in Cell F15","")</f>
        <v/>
      </c>
      <c r="J34" s="127"/>
      <c r="K34" s="127"/>
      <c r="L34" s="35"/>
      <c r="M34" s="35"/>
      <c r="N34" s="35"/>
      <c r="O34" s="35"/>
      <c r="P34" s="35"/>
      <c r="Q34" s="21"/>
      <c r="R34" s="21"/>
      <c r="S34" s="21"/>
      <c r="T34" s="21"/>
      <c r="U34" s="21"/>
      <c r="V34" s="21"/>
      <c r="W34" s="21"/>
      <c r="X34" s="21"/>
      <c r="Y34" s="21"/>
      <c r="Z34" s="21"/>
      <c r="AA34" s="21"/>
      <c r="AB34" s="21"/>
      <c r="AC34" s="21"/>
      <c r="AD34" s="21"/>
      <c r="AE34" s="21"/>
      <c r="AF34" s="21"/>
      <c r="AG34" s="21"/>
      <c r="AH34" s="21"/>
      <c r="AI34" s="21"/>
      <c r="AJ34" s="21"/>
      <c r="AK34" s="21"/>
      <c r="AL34" s="21"/>
    </row>
    <row r="35" spans="1:38" ht="27.75" customHeight="1">
      <c r="A35" s="35"/>
      <c r="B35" s="480" t="str">
        <f>"Enter the Total Project Costs to the nearest dollar in cells F39 to F43"&amp;
IF(fdist="NO","
If TIB Fund Distribution is unbalanced, enter TIB funds in cells G39 to G43","")</f>
        <v>Enter the Total Project Costs to the nearest dollar in cells F39 to F43</v>
      </c>
      <c r="C35" s="481"/>
      <c r="D35" s="481"/>
      <c r="E35" s="481"/>
      <c r="F35" s="481"/>
      <c r="G35" s="481"/>
      <c r="H35" s="481"/>
      <c r="I35" s="472"/>
      <c r="J35" s="127"/>
      <c r="K35" s="127"/>
      <c r="L35" s="35"/>
      <c r="M35" s="35"/>
      <c r="N35" s="35"/>
      <c r="O35" s="35"/>
      <c r="P35" s="35"/>
      <c r="Q35" s="21"/>
      <c r="R35" s="21"/>
      <c r="S35" s="21"/>
      <c r="T35" s="21"/>
      <c r="U35" s="21"/>
      <c r="V35" s="21"/>
      <c r="W35" s="21"/>
      <c r="X35" s="21"/>
      <c r="Y35" s="21"/>
      <c r="Z35" s="21"/>
      <c r="AA35" s="21"/>
      <c r="AB35" s="21"/>
      <c r="AC35" s="21"/>
      <c r="AD35" s="21"/>
      <c r="AE35" s="21"/>
      <c r="AF35" s="21"/>
      <c r="AG35" s="21"/>
      <c r="AH35" s="21"/>
      <c r="AI35" s="21"/>
      <c r="AJ35" s="21"/>
      <c r="AK35" s="21"/>
      <c r="AL35" s="21"/>
    </row>
    <row r="36" spans="1:38" ht="15" customHeight="1" thickBot="1">
      <c r="A36" s="35"/>
      <c r="B36" s="60"/>
      <c r="C36" s="34"/>
      <c r="D36" s="475" t="s">
        <v>162</v>
      </c>
      <c r="E36" s="476"/>
      <c r="F36" s="137" t="s">
        <v>273</v>
      </c>
      <c r="G36" s="138" t="s">
        <v>391</v>
      </c>
      <c r="H36" s="137" t="s">
        <v>392</v>
      </c>
      <c r="I36" s="44"/>
      <c r="J36" s="127"/>
      <c r="K36" s="127"/>
      <c r="L36" s="35"/>
      <c r="M36" s="35"/>
      <c r="N36" s="35"/>
      <c r="O36" s="35"/>
      <c r="P36" s="35"/>
      <c r="Q36" s="21"/>
      <c r="R36" s="21"/>
      <c r="S36" s="21"/>
      <c r="T36" s="21"/>
      <c r="U36" s="21"/>
      <c r="V36" s="21"/>
      <c r="W36" s="21"/>
      <c r="X36" s="21"/>
      <c r="Y36" s="21"/>
      <c r="Z36" s="21"/>
      <c r="AA36" s="21"/>
      <c r="AB36" s="21"/>
      <c r="AC36" s="21"/>
      <c r="AD36" s="21"/>
      <c r="AE36" s="21"/>
      <c r="AF36" s="21"/>
      <c r="AG36" s="21"/>
      <c r="AH36" s="21"/>
      <c r="AI36" s="21"/>
      <c r="AJ36" s="21"/>
      <c r="AK36" s="21"/>
      <c r="AL36" s="21"/>
    </row>
    <row r="37" spans="1:38" ht="18" customHeight="1">
      <c r="A37" s="35"/>
      <c r="B37" s="96" t="b">
        <v>1</v>
      </c>
      <c r="C37" s="405" t="s">
        <v>583</v>
      </c>
      <c r="D37" s="407" t="s">
        <v>324</v>
      </c>
      <c r="E37" s="408"/>
      <c r="F37" s="173"/>
      <c r="G37" s="180">
        <f>IF(cn_only&lt;&gt;"Yes",IF(AND(total&lt;&gt;"",fdist="YES")=TRUE,ttib/total*F37,0),"No TIB Funds")</f>
        <v>0</v>
      </c>
      <c r="H37" s="175" t="str">
        <f>IFERROR(IF(F37&gt;0,F37-G37,""),F37)</f>
        <v/>
      </c>
      <c r="I37" s="483"/>
      <c r="J37" s="127"/>
      <c r="K37" s="127"/>
      <c r="L37" s="35"/>
      <c r="M37" s="35"/>
      <c r="N37" s="35"/>
      <c r="O37" s="35"/>
      <c r="P37" s="35"/>
      <c r="Q37" s="21"/>
      <c r="R37" s="21"/>
      <c r="S37" s="21"/>
      <c r="T37" s="21"/>
      <c r="U37" s="21"/>
      <c r="V37" s="21"/>
      <c r="W37" s="21"/>
      <c r="X37" s="21"/>
      <c r="Y37" s="21"/>
      <c r="Z37" s="21"/>
      <c r="AA37" s="21"/>
      <c r="AB37" s="21"/>
      <c r="AC37" s="21"/>
      <c r="AD37" s="21"/>
      <c r="AE37" s="21"/>
      <c r="AF37" s="21"/>
      <c r="AG37" s="21"/>
      <c r="AH37" s="21"/>
      <c r="AI37" s="21"/>
      <c r="AJ37" s="21"/>
      <c r="AK37" s="21"/>
      <c r="AL37" s="21"/>
    </row>
    <row r="38" spans="1:38" ht="18" customHeight="1" thickBot="1">
      <c r="A38" s="35"/>
      <c r="B38" s="68"/>
      <c r="C38" s="406"/>
      <c r="D38" s="478" t="s">
        <v>325</v>
      </c>
      <c r="E38" s="479"/>
      <c r="F38" s="177"/>
      <c r="G38" s="181">
        <f>IF(cn_only&lt;&gt;"yes",IF(AND(total&lt;&gt;"",fdist="YES")=TRUE,ttib/total*F38,0),"No TiB Funds")</f>
        <v>0</v>
      </c>
      <c r="H38" s="179" t="str">
        <f>IFERROR(IF(F38&gt;0,F38-G38,""),F38)</f>
        <v/>
      </c>
      <c r="I38" s="483"/>
      <c r="J38" s="127"/>
      <c r="K38" s="127"/>
      <c r="L38" s="35"/>
      <c r="M38" s="35"/>
      <c r="N38" s="35"/>
      <c r="O38" s="35"/>
      <c r="P38" s="35"/>
      <c r="Q38" s="21"/>
      <c r="R38" s="21"/>
      <c r="S38" s="21"/>
      <c r="T38" s="21"/>
      <c r="U38" s="21"/>
      <c r="V38" s="21"/>
      <c r="W38" s="21"/>
      <c r="X38" s="21"/>
      <c r="Y38" s="21"/>
      <c r="Z38" s="21"/>
      <c r="AA38" s="21"/>
      <c r="AB38" s="21"/>
      <c r="AC38" s="21"/>
      <c r="AD38" s="21"/>
      <c r="AE38" s="21"/>
      <c r="AF38" s="21"/>
      <c r="AG38" s="21"/>
      <c r="AH38" s="21"/>
      <c r="AI38" s="21"/>
      <c r="AJ38" s="21"/>
      <c r="AK38" s="21"/>
      <c r="AL38" s="21"/>
    </row>
    <row r="39" spans="1:38" ht="18" customHeight="1">
      <c r="A39" s="35"/>
      <c r="B39" s="68"/>
      <c r="C39" s="417" t="s">
        <v>584</v>
      </c>
      <c r="D39" s="407" t="s">
        <v>326</v>
      </c>
      <c r="E39" s="408"/>
      <c r="F39" s="173"/>
      <c r="G39" s="174">
        <f>IF(cn_only="yes",IF(AND(total&lt;&gt;"",fdist="YES")=TRUE,ttib/SUM($F$39:$F$41)*F39,0),IF(AND(total&lt;&gt;"",fdist="YES")=TRUE,ttib/total*F39,0))</f>
        <v>0</v>
      </c>
      <c r="H39" s="175" t="str">
        <f>IF(F39&gt;0,F39-G39,"")</f>
        <v/>
      </c>
      <c r="I39" s="483"/>
      <c r="J39" s="127"/>
      <c r="K39" s="127"/>
      <c r="L39" s="35"/>
      <c r="M39" s="35"/>
      <c r="N39" s="35"/>
      <c r="O39" s="35"/>
      <c r="P39" s="35"/>
      <c r="Q39" s="21"/>
      <c r="R39" s="21"/>
      <c r="S39" s="21"/>
      <c r="T39" s="21"/>
      <c r="U39" s="21"/>
      <c r="V39" s="21"/>
      <c r="W39" s="21"/>
      <c r="X39" s="21"/>
      <c r="Y39" s="21"/>
      <c r="Z39" s="21"/>
      <c r="AA39" s="21"/>
      <c r="AB39" s="21"/>
      <c r="AC39" s="21"/>
      <c r="AD39" s="21"/>
      <c r="AE39" s="21"/>
      <c r="AF39" s="21"/>
      <c r="AG39" s="21"/>
      <c r="AH39" s="21"/>
      <c r="AI39" s="21"/>
      <c r="AJ39" s="21"/>
      <c r="AK39" s="21"/>
      <c r="AL39" s="21"/>
    </row>
    <row r="40" spans="1:38" ht="18" customHeight="1">
      <c r="A40" s="35"/>
      <c r="B40" s="68"/>
      <c r="C40" s="418"/>
      <c r="D40" s="487" t="s">
        <v>327</v>
      </c>
      <c r="E40" s="488"/>
      <c r="F40" s="46"/>
      <c r="G40" s="100">
        <f>IF(cn_only="yes",IF(AND(total&lt;&gt;"",fdist="YES")=TRUE,ttib/SUM($F$39:$F$41)*F40,0),IF(AND(total&lt;&gt;"",fdist="YES")=TRUE,ttib/total*F40,0))</f>
        <v>0</v>
      </c>
      <c r="H40" s="176" t="str">
        <f>IF(F40&gt;0,F40-G40,"")</f>
        <v/>
      </c>
      <c r="I40" s="360" t="str">
        <f>IF(AND(B98="",G40&gt;0),"Describe construction other costs in cell B98","")</f>
        <v/>
      </c>
      <c r="J40" s="127"/>
      <c r="K40" s="127"/>
      <c r="L40" s="35"/>
      <c r="M40" s="35"/>
      <c r="N40" s="35"/>
      <c r="O40" s="35"/>
      <c r="P40" s="35"/>
      <c r="Q40" s="21"/>
      <c r="R40" s="21"/>
      <c r="S40" s="21"/>
      <c r="T40" s="21"/>
      <c r="U40" s="21"/>
      <c r="V40" s="21"/>
      <c r="W40" s="21"/>
      <c r="X40" s="21"/>
      <c r="Y40" s="21"/>
      <c r="Z40" s="21"/>
      <c r="AA40" s="21"/>
      <c r="AB40" s="21"/>
      <c r="AC40" s="21"/>
      <c r="AD40" s="21"/>
      <c r="AE40" s="21"/>
      <c r="AF40" s="21"/>
      <c r="AG40" s="21"/>
      <c r="AH40" s="21"/>
      <c r="AI40" s="21"/>
      <c r="AJ40" s="21"/>
      <c r="AK40" s="21"/>
      <c r="AL40" s="21"/>
    </row>
    <row r="41" spans="1:38" ht="18" customHeight="1" thickBot="1">
      <c r="A41" s="35"/>
      <c r="B41" s="68"/>
      <c r="C41" s="419"/>
      <c r="D41" s="478" t="s">
        <v>328</v>
      </c>
      <c r="E41" s="479"/>
      <c r="F41" s="177"/>
      <c r="G41" s="178">
        <f>IF(cn_only="yes",IF(AND(total&lt;&gt;"",fdist="YES")=TRUE,ttib/SUM($F$39:$F$41)*F41,0),IF(AND(total&lt;&gt;"",fdist="YES")=TRUE,ttib/total*F41,0))</f>
        <v>0</v>
      </c>
      <c r="H41" s="179" t="str">
        <f>IF(F41&gt;0,F41-G41,"")</f>
        <v/>
      </c>
      <c r="I41" s="360"/>
      <c r="J41" s="127"/>
      <c r="K41" s="127"/>
      <c r="L41" s="35"/>
      <c r="M41" s="35"/>
      <c r="N41" s="35"/>
      <c r="O41" s="35"/>
      <c r="P41" s="35"/>
      <c r="Q41" s="21"/>
      <c r="R41" s="21"/>
      <c r="S41" s="21"/>
      <c r="T41" s="21"/>
      <c r="U41" s="21"/>
      <c r="V41" s="21"/>
      <c r="W41" s="21"/>
      <c r="X41" s="21"/>
      <c r="Y41" s="21"/>
      <c r="Z41" s="21"/>
      <c r="AA41" s="21"/>
      <c r="AB41" s="21"/>
      <c r="AC41" s="21"/>
      <c r="AD41" s="21"/>
      <c r="AE41" s="21"/>
      <c r="AF41" s="21"/>
      <c r="AG41" s="21"/>
      <c r="AH41" s="21"/>
      <c r="AI41" s="21"/>
      <c r="AJ41" s="21"/>
      <c r="AK41" s="21"/>
      <c r="AL41" s="21"/>
    </row>
    <row r="42" spans="1:38" ht="18" customHeight="1">
      <c r="A42" s="35"/>
      <c r="B42" s="68"/>
      <c r="C42" s="36"/>
      <c r="D42" s="409" t="str">
        <f>IF(cn_only="yes","TOTAL CONSTRUCTION PHASE", "TOTAL")</f>
        <v>TOTAL</v>
      </c>
      <c r="E42" s="410"/>
      <c r="F42" s="101" t="str">
        <f>IF(cn_only="YES",IF(contract&gt;0,SUM(F39:F41),""),IF(contract&gt;0,SUM(F37:F41),""))</f>
        <v/>
      </c>
      <c r="G42" s="101" t="str">
        <f>IF(cn_only="yes",IF(G41&gt;0,SUM(G39:G41),""),IF(G41&gt;0,SUM(G37:G41),""))</f>
        <v/>
      </c>
      <c r="H42" s="102" t="str">
        <f>IF(total&lt;&gt;"",total-ttib,"")</f>
        <v/>
      </c>
      <c r="I42" s="360" t="str">
        <f>IF(AND(IF(ttib&lt;&gt;"",ROUND(ttib,0),"")&lt;&gt;IF(TIB_funds_table&lt;&gt;"",ROUND(TIB_funds_table,0),""),ttib&lt;&gt;"",TIB_funds_table&lt;&gt;""),"Calculated TIB funds in the funding table do not match Requested TIB Funds in F16","")</f>
        <v/>
      </c>
      <c r="J42" s="127"/>
      <c r="K42" s="127"/>
      <c r="L42" s="35"/>
      <c r="M42" s="35"/>
      <c r="N42" s="35"/>
      <c r="O42" s="35"/>
      <c r="P42" s="35"/>
      <c r="Q42" s="21"/>
      <c r="R42" s="21"/>
      <c r="S42" s="21"/>
      <c r="T42" s="21"/>
      <c r="U42" s="21"/>
      <c r="V42" s="21"/>
      <c r="W42" s="21"/>
      <c r="X42" s="21"/>
      <c r="Y42" s="21"/>
      <c r="Z42" s="21"/>
      <c r="AA42" s="21"/>
      <c r="AB42" s="21"/>
      <c r="AC42" s="21"/>
      <c r="AD42" s="21"/>
      <c r="AE42" s="21"/>
      <c r="AF42" s="21"/>
      <c r="AG42" s="21"/>
      <c r="AH42" s="21"/>
      <c r="AI42" s="21"/>
      <c r="AJ42" s="21"/>
      <c r="AK42" s="21"/>
      <c r="AL42" s="21"/>
    </row>
    <row r="43" spans="1:38" ht="24" customHeight="1">
      <c r="A43" s="35"/>
      <c r="B43" s="468" t="str">
        <f>"NONELIGIBLE ENGINEERING"&amp;"
Engineering exceeding " &amp;TEXT(eng_ratio,"0%")&amp;" of eligible construction costs is not eligible for TIB reimbursement"</f>
        <v>NONELIGIBLE ENGINEERING
Engineering exceeding 30% of eligible construction costs is not eligible for TIB reimbursement</v>
      </c>
      <c r="C43" s="468"/>
      <c r="D43" s="468"/>
      <c r="E43" s="468"/>
      <c r="F43" s="468"/>
      <c r="G43" s="468"/>
      <c r="H43" s="99" t="str">
        <f>IF(cn_only="YES",IF(AND(total&lt;&gt;"",total&gt;0)=TRUE,IF(contract&gt;0,IF(cengr&gt;(eng_ratio*SUM(contract,cother,-nelig_other)), cengr-(eng_ratio*SUM(contract,cother,-nelig_other)),0)),""),IF(AND(total&lt;&gt;"",total&gt;0)=TRUE,IF(contract&gt;0,IF(SUM(dengr,cengr)&gt;(eng_ratio*SUM(contract,cother,-nelig_other)),SUM(dengr,cengr)-(eng_ratio*SUM(contract,cother,-nelig_other)),0)),""))</f>
        <v/>
      </c>
      <c r="I43" s="360"/>
      <c r="J43" s="127"/>
      <c r="K43" s="127"/>
      <c r="L43" s="35"/>
      <c r="M43" s="35"/>
      <c r="N43" s="35"/>
      <c r="O43" s="35"/>
      <c r="P43" s="35"/>
      <c r="Q43" s="21"/>
      <c r="R43" s="21"/>
      <c r="S43" s="21"/>
      <c r="T43" s="21"/>
      <c r="U43" s="21"/>
      <c r="V43" s="21"/>
      <c r="W43" s="21"/>
      <c r="X43" s="21"/>
      <c r="Y43" s="21"/>
      <c r="Z43" s="21"/>
      <c r="AA43" s="21"/>
      <c r="AB43" s="21"/>
      <c r="AC43" s="21"/>
      <c r="AD43" s="21"/>
      <c r="AE43" s="21"/>
      <c r="AF43" s="21"/>
      <c r="AG43" s="21"/>
      <c r="AH43" s="21"/>
      <c r="AI43" s="21"/>
      <c r="AJ43" s="21"/>
      <c r="AK43" s="21"/>
      <c r="AL43" s="21"/>
    </row>
    <row r="44" spans="1:38" ht="24" customHeight="1">
      <c r="A44" s="35"/>
      <c r="B44" s="456" t="s">
        <v>651</v>
      </c>
      <c r="C44" s="473"/>
      <c r="D44" s="473"/>
      <c r="E44" s="473"/>
      <c r="F44" s="473"/>
      <c r="G44" s="474"/>
      <c r="H44" s="48"/>
      <c r="I44" s="201" t="str">
        <f>IF(AND(nelig_other&gt;0,B100=""),"Describe Noneligible costs in cell B100","")</f>
        <v/>
      </c>
      <c r="J44" s="127"/>
      <c r="K44" s="127"/>
      <c r="L44" s="35"/>
      <c r="M44" s="35"/>
      <c r="N44" s="35"/>
      <c r="O44" s="35"/>
      <c r="P44" s="35"/>
      <c r="Q44" s="21"/>
      <c r="R44" s="21"/>
      <c r="S44" s="21"/>
      <c r="T44" s="21"/>
      <c r="U44" s="21"/>
      <c r="V44" s="21"/>
      <c r="W44" s="21"/>
      <c r="X44" s="21"/>
      <c r="Y44" s="21"/>
      <c r="Z44" s="21"/>
      <c r="AA44" s="21"/>
      <c r="AB44" s="21"/>
      <c r="AC44" s="21"/>
      <c r="AD44" s="21"/>
      <c r="AE44" s="21"/>
      <c r="AF44" s="21"/>
      <c r="AG44" s="21"/>
      <c r="AH44" s="21"/>
      <c r="AI44" s="21"/>
      <c r="AJ44" s="21"/>
      <c r="AK44" s="21"/>
      <c r="AL44" s="21"/>
    </row>
    <row r="45" spans="1:38" ht="24" customHeight="1">
      <c r="A45" s="35"/>
      <c r="B45" s="111"/>
      <c r="C45" s="112"/>
      <c r="D45" s="461" t="s">
        <v>359</v>
      </c>
      <c r="E45" s="462"/>
      <c r="F45" s="462"/>
      <c r="G45" s="462"/>
      <c r="H45" s="95" t="str">
        <f>IF(AND(total&lt;&gt;"",total&gt;0)=TRUE,total-(nelig_engr+nelig_other),"")</f>
        <v/>
      </c>
      <c r="I45" s="360" t="str">
        <f>IF(matchratio&lt;&gt;"",IF(AND(total&lt;&gt;"",ROUND(matchratio,4)&gt;maxratio),"TIB Matching Ratio is greater than Maximum TIB Matching ratio
REVISE Costs &amp;/or Funding",""),"")</f>
        <v/>
      </c>
      <c r="J45" s="127"/>
      <c r="K45" s="127"/>
      <c r="L45" s="35"/>
      <c r="M45" s="35"/>
      <c r="N45" s="35"/>
      <c r="O45" s="35"/>
      <c r="P45" s="35"/>
      <c r="Q45" s="21"/>
      <c r="R45" s="21"/>
      <c r="S45" s="21"/>
      <c r="T45" s="21"/>
      <c r="U45" s="21"/>
      <c r="V45" s="21"/>
      <c r="W45" s="21"/>
      <c r="X45" s="21"/>
      <c r="Y45" s="21"/>
      <c r="Z45" s="21"/>
      <c r="AA45" s="21"/>
      <c r="AB45" s="21"/>
      <c r="AC45" s="21"/>
      <c r="AD45" s="21"/>
      <c r="AE45" s="21"/>
      <c r="AF45" s="21"/>
      <c r="AG45" s="21"/>
      <c r="AH45" s="21"/>
      <c r="AI45" s="21"/>
      <c r="AJ45" s="21"/>
      <c r="AK45" s="21"/>
      <c r="AL45" s="21"/>
    </row>
    <row r="46" spans="1:38" ht="12" customHeight="1">
      <c r="A46" s="35"/>
      <c r="B46" s="111"/>
      <c r="C46" s="112"/>
      <c r="D46" s="456" t="s">
        <v>600</v>
      </c>
      <c r="E46" s="457"/>
      <c r="F46" s="457"/>
      <c r="G46" s="458"/>
      <c r="H46" s="459" t="str">
        <f>IF(AND(telig&lt;&gt;"",telig&gt;0)=TRUE,ROUND(ttib/telig,4),"")</f>
        <v/>
      </c>
      <c r="I46" s="360"/>
      <c r="J46" s="127"/>
      <c r="K46" s="127"/>
      <c r="L46" s="35"/>
      <c r="M46" s="35"/>
      <c r="N46" s="35"/>
      <c r="O46" s="35"/>
      <c r="P46" s="35"/>
      <c r="Q46" s="21"/>
      <c r="R46" s="21"/>
      <c r="S46" s="21"/>
      <c r="T46" s="21"/>
      <c r="U46" s="21"/>
      <c r="V46" s="21"/>
      <c r="W46" s="21"/>
      <c r="X46" s="21"/>
      <c r="Y46" s="21"/>
      <c r="Z46" s="21"/>
      <c r="AA46" s="21"/>
      <c r="AB46" s="21"/>
      <c r="AC46" s="21"/>
      <c r="AD46" s="21"/>
      <c r="AE46" s="21"/>
      <c r="AF46" s="21"/>
      <c r="AG46" s="21"/>
      <c r="AH46" s="21"/>
      <c r="AI46" s="21"/>
      <c r="AJ46" s="21"/>
      <c r="AK46" s="21"/>
      <c r="AL46" s="21"/>
    </row>
    <row r="47" spans="1:38" ht="12" customHeight="1">
      <c r="A47" s="35"/>
      <c r="B47" s="113"/>
      <c r="C47" s="114"/>
      <c r="D47" s="456" t="str">
        <f>IF(cn_only="yes","Total TIB Funds/Total Eligible Construction Costs","Total TIB Funds/Total Eligible Costs")</f>
        <v>Total TIB Funds/Total Eligible Costs</v>
      </c>
      <c r="E47" s="457"/>
      <c r="F47" s="457"/>
      <c r="G47" s="458"/>
      <c r="H47" s="460"/>
      <c r="I47" s="360"/>
      <c r="J47" s="127"/>
      <c r="K47" s="127"/>
      <c r="L47" s="35"/>
      <c r="M47" s="35"/>
      <c r="N47" s="35"/>
      <c r="O47" s="35"/>
      <c r="P47" s="35"/>
      <c r="Q47" s="21"/>
      <c r="R47" s="21"/>
      <c r="S47" s="21"/>
      <c r="T47" s="21"/>
      <c r="U47" s="21"/>
      <c r="V47" s="21"/>
      <c r="W47" s="21"/>
      <c r="X47" s="21"/>
      <c r="Y47" s="21"/>
      <c r="Z47" s="21"/>
      <c r="AA47" s="21"/>
      <c r="AB47" s="21"/>
      <c r="AC47" s="21"/>
      <c r="AD47" s="21"/>
      <c r="AE47" s="21"/>
      <c r="AF47" s="21"/>
      <c r="AG47" s="21"/>
      <c r="AH47" s="21"/>
      <c r="AI47" s="21"/>
      <c r="AJ47" s="21"/>
      <c r="AK47" s="21"/>
      <c r="AL47" s="21"/>
    </row>
    <row r="48" spans="1:38" ht="24" customHeight="1">
      <c r="A48" s="35"/>
      <c r="B48" s="468" t="str">
        <f>IF(cn_only="YES","TIB SCORING RATIO
Total TIB Funds/Total Project Cost.  Used to calculate overmatch points in Constructability","")</f>
        <v/>
      </c>
      <c r="C48" s="468"/>
      <c r="D48" s="468"/>
      <c r="E48" s="468"/>
      <c r="F48" s="468"/>
      <c r="G48" s="468"/>
      <c r="H48" s="182" t="str">
        <f>IF(AND(cn_only="YES",total&lt;&gt;""),ttib/(SUM(F37:F41)-SUM(H43:H44)),"")</f>
        <v/>
      </c>
      <c r="I48" s="223"/>
      <c r="J48" s="127"/>
      <c r="K48" s="127"/>
      <c r="L48" s="35"/>
      <c r="M48" s="35"/>
      <c r="N48" s="35"/>
      <c r="O48" s="35"/>
      <c r="P48" s="35"/>
      <c r="Q48" s="21"/>
      <c r="R48" s="21"/>
      <c r="S48" s="21"/>
      <c r="T48" s="21"/>
      <c r="U48" s="21"/>
      <c r="V48" s="21"/>
      <c r="W48" s="21"/>
      <c r="X48" s="21"/>
      <c r="Y48" s="21"/>
      <c r="Z48" s="21"/>
      <c r="AA48" s="21"/>
      <c r="AB48" s="21"/>
      <c r="AC48" s="21"/>
      <c r="AD48" s="21"/>
      <c r="AE48" s="21"/>
      <c r="AF48" s="21"/>
      <c r="AG48" s="21"/>
      <c r="AH48" s="21"/>
      <c r="AI48" s="21"/>
      <c r="AJ48" s="21"/>
      <c r="AK48" s="21"/>
      <c r="AL48" s="21"/>
    </row>
    <row r="49" spans="1:38" ht="36.75" customHeight="1">
      <c r="A49" s="35"/>
      <c r="B49" s="365" t="s">
        <v>355</v>
      </c>
      <c r="C49" s="365"/>
      <c r="D49" s="365"/>
      <c r="E49" s="365"/>
      <c r="F49" s="365"/>
      <c r="G49" s="365"/>
      <c r="H49" s="365"/>
      <c r="I49" s="44"/>
      <c r="J49" s="127"/>
      <c r="K49" s="127"/>
      <c r="L49" s="35"/>
      <c r="M49" s="35"/>
      <c r="N49" s="35"/>
      <c r="O49" s="16"/>
      <c r="P49" s="16"/>
      <c r="Q49" s="21"/>
      <c r="R49" s="21"/>
      <c r="S49" s="21"/>
      <c r="T49" s="21"/>
      <c r="U49" s="21"/>
      <c r="V49" s="21"/>
      <c r="W49" s="21"/>
      <c r="X49" s="21"/>
      <c r="Y49" s="21"/>
      <c r="Z49" s="21"/>
      <c r="AA49" s="21"/>
      <c r="AB49" s="21"/>
      <c r="AC49" s="21"/>
      <c r="AD49" s="21"/>
      <c r="AE49" s="21"/>
      <c r="AF49" s="21"/>
      <c r="AG49" s="21"/>
      <c r="AH49" s="21"/>
      <c r="AI49" s="21"/>
      <c r="AJ49" s="21"/>
      <c r="AK49" s="21"/>
      <c r="AL49" s="21"/>
    </row>
    <row r="50" spans="1:38" ht="24" customHeight="1">
      <c r="A50" s="35"/>
      <c r="B50" s="466" t="s">
        <v>357</v>
      </c>
      <c r="C50" s="467"/>
      <c r="D50" s="467"/>
      <c r="E50" s="467"/>
      <c r="F50" s="69" t="s">
        <v>555</v>
      </c>
      <c r="G50" s="69" t="s">
        <v>13</v>
      </c>
      <c r="H50" s="70" t="s">
        <v>356</v>
      </c>
      <c r="I50" s="44"/>
      <c r="J50" s="127"/>
      <c r="K50" s="127"/>
      <c r="L50" s="35"/>
      <c r="M50" s="35"/>
      <c r="N50" s="35"/>
      <c r="O50" s="35"/>
      <c r="P50" s="35"/>
      <c r="Q50" s="21"/>
      <c r="R50" s="21"/>
      <c r="S50" s="21"/>
      <c r="T50" s="21"/>
      <c r="U50" s="21"/>
      <c r="V50" s="21"/>
      <c r="W50" s="21"/>
      <c r="X50" s="21"/>
      <c r="Y50" s="21"/>
      <c r="Z50" s="21"/>
      <c r="AA50" s="21"/>
      <c r="AB50" s="21"/>
      <c r="AC50" s="21"/>
      <c r="AD50" s="21"/>
      <c r="AE50" s="21"/>
      <c r="AF50" s="21"/>
      <c r="AG50" s="21"/>
      <c r="AH50" s="21"/>
      <c r="AI50" s="21"/>
      <c r="AJ50" s="21"/>
      <c r="AK50" s="21"/>
      <c r="AL50" s="21"/>
    </row>
    <row r="51" spans="1:38" ht="18" customHeight="1">
      <c r="A51" s="35"/>
      <c r="B51" s="469" t="str">
        <f>IF(agency&lt;&gt;"",agency,"")</f>
        <v/>
      </c>
      <c r="C51" s="470"/>
      <c r="D51" s="470"/>
      <c r="E51" s="470"/>
      <c r="F51" s="71" t="s">
        <v>358</v>
      </c>
      <c r="G51" s="165"/>
      <c r="H51" s="72"/>
      <c r="I51" s="44"/>
      <c r="J51" s="127"/>
      <c r="K51" s="127"/>
      <c r="L51" s="35"/>
      <c r="M51" s="35"/>
      <c r="N51" s="35"/>
      <c r="O51" s="35"/>
      <c r="P51" s="35"/>
      <c r="Q51" s="21"/>
      <c r="R51" s="21"/>
      <c r="S51" s="21"/>
      <c r="T51" s="21"/>
      <c r="U51" s="21"/>
      <c r="V51" s="21"/>
      <c r="W51" s="21"/>
      <c r="X51" s="21"/>
      <c r="Y51" s="21"/>
      <c r="Z51" s="21"/>
      <c r="AA51" s="21"/>
      <c r="AB51" s="21"/>
      <c r="AC51" s="21"/>
      <c r="AD51" s="21"/>
      <c r="AE51" s="21"/>
      <c r="AF51" s="21"/>
      <c r="AG51" s="21"/>
      <c r="AH51" s="21"/>
      <c r="AI51" s="21"/>
      <c r="AJ51" s="21"/>
      <c r="AK51" s="21"/>
      <c r="AL51" s="21"/>
    </row>
    <row r="52" spans="1:38" ht="18" customHeight="1">
      <c r="A52" s="35"/>
      <c r="B52" s="403"/>
      <c r="C52" s="404"/>
      <c r="D52" s="404"/>
      <c r="E52" s="404"/>
      <c r="F52" s="73"/>
      <c r="G52" s="198"/>
      <c r="H52" s="74"/>
      <c r="I52" s="44"/>
      <c r="J52" s="127"/>
      <c r="K52" s="127"/>
      <c r="L52" s="35"/>
      <c r="M52" s="35"/>
      <c r="N52" s="35"/>
      <c r="O52" s="35"/>
      <c r="P52" s="35"/>
      <c r="Q52" s="21"/>
      <c r="R52" s="21"/>
      <c r="S52" s="21"/>
      <c r="T52" s="21"/>
      <c r="U52" s="21"/>
      <c r="V52" s="21"/>
      <c r="W52" s="21"/>
      <c r="X52" s="21"/>
      <c r="Y52" s="21"/>
      <c r="Z52" s="21"/>
      <c r="AA52" s="21"/>
      <c r="AB52" s="21"/>
      <c r="AC52" s="21"/>
      <c r="AD52" s="21"/>
      <c r="AE52" s="21"/>
      <c r="AF52" s="21"/>
      <c r="AG52" s="21"/>
      <c r="AH52" s="21"/>
      <c r="AI52" s="21"/>
      <c r="AJ52" s="21"/>
      <c r="AK52" s="21"/>
      <c r="AL52" s="21"/>
    </row>
    <row r="53" spans="1:38" ht="18" customHeight="1">
      <c r="A53" s="35"/>
      <c r="B53" s="403"/>
      <c r="C53" s="404"/>
      <c r="D53" s="404"/>
      <c r="E53" s="404"/>
      <c r="F53" s="73"/>
      <c r="G53" s="198"/>
      <c r="H53" s="74"/>
      <c r="I53" s="44"/>
      <c r="J53" s="127"/>
      <c r="K53" s="127"/>
      <c r="L53" s="35"/>
      <c r="M53" s="35"/>
      <c r="N53" s="35"/>
      <c r="O53" s="35"/>
      <c r="P53" s="35"/>
      <c r="Q53" s="21"/>
      <c r="R53" s="21"/>
      <c r="S53" s="21"/>
      <c r="T53" s="21"/>
      <c r="U53" s="21"/>
      <c r="V53" s="21"/>
      <c r="W53" s="21"/>
      <c r="X53" s="21"/>
      <c r="Y53" s="21"/>
      <c r="Z53" s="21"/>
      <c r="AA53" s="21"/>
      <c r="AB53" s="21"/>
      <c r="AC53" s="21"/>
      <c r="AD53" s="21"/>
      <c r="AE53" s="21"/>
      <c r="AF53" s="21"/>
      <c r="AG53" s="21"/>
      <c r="AH53" s="21"/>
      <c r="AI53" s="21"/>
      <c r="AJ53" s="21"/>
      <c r="AK53" s="21"/>
      <c r="AL53" s="21"/>
    </row>
    <row r="54" spans="1:38" ht="18" customHeight="1">
      <c r="A54" s="35"/>
      <c r="B54" s="403"/>
      <c r="C54" s="404"/>
      <c r="D54" s="404"/>
      <c r="E54" s="404"/>
      <c r="F54" s="73"/>
      <c r="G54" s="198"/>
      <c r="H54" s="74"/>
      <c r="I54" s="44"/>
      <c r="J54" s="127"/>
      <c r="K54" s="127"/>
      <c r="L54" s="35"/>
      <c r="M54" s="35"/>
      <c r="N54" s="35"/>
      <c r="O54" s="35"/>
      <c r="P54" s="35"/>
      <c r="Q54" s="21"/>
      <c r="R54" s="21"/>
      <c r="S54" s="21"/>
      <c r="T54" s="21"/>
      <c r="U54" s="21"/>
      <c r="V54" s="21"/>
      <c r="W54" s="21"/>
      <c r="X54" s="21"/>
      <c r="Y54" s="21"/>
      <c r="Z54" s="21"/>
      <c r="AA54" s="21"/>
      <c r="AB54" s="21"/>
      <c r="AC54" s="21"/>
      <c r="AD54" s="21"/>
      <c r="AE54" s="21"/>
      <c r="AF54" s="21"/>
      <c r="AG54" s="21"/>
      <c r="AH54" s="21"/>
      <c r="AI54" s="21"/>
      <c r="AJ54" s="21"/>
      <c r="AK54" s="21"/>
      <c r="AL54" s="21"/>
    </row>
    <row r="55" spans="1:38" ht="18" customHeight="1">
      <c r="A55" s="35"/>
      <c r="B55" s="403"/>
      <c r="C55" s="404"/>
      <c r="D55" s="404"/>
      <c r="E55" s="404"/>
      <c r="F55" s="73"/>
      <c r="G55" s="198"/>
      <c r="H55" s="74"/>
      <c r="I55" s="44"/>
      <c r="J55" s="127"/>
      <c r="K55" s="127"/>
      <c r="L55" s="35"/>
      <c r="M55" s="35"/>
      <c r="N55" s="35"/>
      <c r="O55" s="35"/>
      <c r="P55" s="35"/>
      <c r="Q55" s="21"/>
      <c r="R55" s="21"/>
      <c r="S55" s="21"/>
      <c r="T55" s="21"/>
      <c r="U55" s="21"/>
      <c r="V55" s="21"/>
      <c r="W55" s="21"/>
      <c r="X55" s="21"/>
      <c r="Y55" s="21"/>
      <c r="Z55" s="21"/>
      <c r="AA55" s="21"/>
      <c r="AB55" s="21"/>
      <c r="AC55" s="21"/>
      <c r="AD55" s="21"/>
      <c r="AE55" s="21"/>
      <c r="AF55" s="21"/>
      <c r="AG55" s="21"/>
      <c r="AH55" s="21"/>
      <c r="AI55" s="21"/>
      <c r="AJ55" s="21"/>
      <c r="AK55" s="21"/>
      <c r="AL55" s="21"/>
    </row>
    <row r="56" spans="1:38" ht="18" customHeight="1">
      <c r="A56" s="35"/>
      <c r="B56" s="464"/>
      <c r="C56" s="465"/>
      <c r="D56" s="465"/>
      <c r="E56" s="465"/>
      <c r="F56" s="75"/>
      <c r="G56" s="199"/>
      <c r="H56" s="76"/>
      <c r="I56" s="44"/>
      <c r="J56" s="127"/>
      <c r="K56" s="127"/>
      <c r="L56" s="35"/>
      <c r="M56" s="35"/>
      <c r="N56" s="35"/>
      <c r="O56" s="35"/>
      <c r="P56" s="35"/>
      <c r="Q56" s="21"/>
      <c r="R56" s="21"/>
      <c r="S56" s="21"/>
      <c r="T56" s="21"/>
      <c r="U56" s="21"/>
      <c r="V56" s="21"/>
      <c r="W56" s="21"/>
      <c r="X56" s="21"/>
      <c r="Y56" s="21"/>
      <c r="Z56" s="21"/>
      <c r="AA56" s="21"/>
      <c r="AB56" s="21"/>
      <c r="AC56" s="21"/>
      <c r="AD56" s="21"/>
      <c r="AE56" s="21"/>
      <c r="AF56" s="21"/>
      <c r="AG56" s="21"/>
      <c r="AH56" s="21"/>
      <c r="AI56" s="21"/>
      <c r="AJ56" s="21"/>
      <c r="AK56" s="21"/>
      <c r="AL56" s="21"/>
    </row>
    <row r="57" spans="1:38" ht="18" customHeight="1">
      <c r="A57" s="35"/>
      <c r="B57" s="415" t="s">
        <v>323</v>
      </c>
      <c r="C57" s="416"/>
      <c r="D57" s="416"/>
      <c r="E57" s="416"/>
      <c r="F57" s="416"/>
      <c r="G57" s="97"/>
      <c r="H57" s="98" t="str">
        <f>IF(SUM(H51:H56)&gt;0,SUM(H51:H56),"")</f>
        <v/>
      </c>
      <c r="I57" s="44"/>
      <c r="J57" s="127"/>
      <c r="K57" s="127"/>
      <c r="L57" s="35"/>
      <c r="M57" s="35"/>
      <c r="N57" s="35"/>
      <c r="O57" s="35"/>
      <c r="P57" s="35"/>
      <c r="Q57" s="21"/>
      <c r="R57" s="21"/>
      <c r="S57" s="21"/>
      <c r="T57" s="21"/>
      <c r="U57" s="21"/>
      <c r="V57" s="21"/>
      <c r="W57" s="21"/>
      <c r="X57" s="21"/>
      <c r="Y57" s="21"/>
      <c r="Z57" s="21"/>
      <c r="AA57" s="21"/>
      <c r="AB57" s="21"/>
      <c r="AC57" s="21"/>
      <c r="AD57" s="21"/>
      <c r="AE57" s="21"/>
      <c r="AF57" s="21"/>
      <c r="AG57" s="21"/>
      <c r="AH57" s="21"/>
      <c r="AI57" s="21"/>
      <c r="AJ57" s="21"/>
      <c r="AK57" s="21"/>
      <c r="AL57" s="21"/>
    </row>
    <row r="58" spans="1:38" ht="21.75" customHeight="1">
      <c r="A58" s="35"/>
      <c r="B58" s="484" t="str">
        <f>IF(cn_only="YES", IF(AND(H57&gt;0,H57&lt;&gt;tloc)=TRUE,"Funding partners total should equal "&amp;TEXT(SUM(tloc,H37,H38),"$#,##0"),"Local funds are correct"),IF(AND(H57&gt;0,H57&lt;&gt;tloc)=TRUE,"Funding partners total should equal "&amp;TEXT(tloc,"$#,##0"),"Local funds are correct"))</f>
        <v>Local funds are correct</v>
      </c>
      <c r="C58" s="485"/>
      <c r="D58" s="485"/>
      <c r="E58" s="485"/>
      <c r="F58" s="485"/>
      <c r="G58" s="485"/>
      <c r="H58" s="486"/>
      <c r="I58" s="44"/>
      <c r="J58" s="127"/>
      <c r="K58" s="127"/>
      <c r="L58" s="35"/>
      <c r="M58" s="35"/>
      <c r="N58" s="35"/>
      <c r="O58" s="35"/>
      <c r="P58" s="35"/>
      <c r="Q58" s="21"/>
      <c r="R58" s="21"/>
      <c r="S58" s="21"/>
      <c r="T58" s="21"/>
      <c r="U58" s="21"/>
      <c r="V58" s="21"/>
      <c r="W58" s="21"/>
      <c r="X58" s="21"/>
      <c r="Y58" s="21"/>
      <c r="Z58" s="21"/>
      <c r="AA58" s="21"/>
      <c r="AB58" s="21"/>
      <c r="AC58" s="21"/>
      <c r="AD58" s="21"/>
      <c r="AE58" s="21"/>
      <c r="AF58" s="21"/>
      <c r="AG58" s="21"/>
      <c r="AH58" s="21"/>
      <c r="AI58" s="21"/>
      <c r="AJ58" s="21"/>
      <c r="AK58" s="21"/>
      <c r="AL58" s="21"/>
    </row>
    <row r="59" spans="1:38" ht="21.75" customHeight="1">
      <c r="A59" s="35"/>
      <c r="B59" s="471" t="s">
        <v>650</v>
      </c>
      <c r="C59" s="471"/>
      <c r="D59" s="471"/>
      <c r="E59" s="255"/>
      <c r="G59" s="185"/>
      <c r="H59" s="185"/>
      <c r="I59" s="356" t="str">
        <f>IF(E59="yes","Note: Projects that are federalized after selection may not be eligible for future increase request.","")</f>
        <v/>
      </c>
      <c r="J59" s="127"/>
      <c r="K59" s="127"/>
      <c r="L59" s="35"/>
      <c r="M59" s="35"/>
      <c r="N59" s="35"/>
      <c r="O59" s="35"/>
      <c r="P59" s="35"/>
      <c r="Q59" s="21"/>
      <c r="R59" s="21"/>
      <c r="S59" s="21"/>
      <c r="T59" s="21"/>
      <c r="U59" s="21"/>
      <c r="V59" s="21"/>
      <c r="W59" s="21"/>
      <c r="X59" s="21"/>
      <c r="Y59" s="21"/>
      <c r="Z59" s="21"/>
      <c r="AA59" s="21"/>
      <c r="AB59" s="21"/>
      <c r="AC59" s="21"/>
      <c r="AD59" s="21"/>
      <c r="AE59" s="21"/>
      <c r="AF59" s="21"/>
      <c r="AG59" s="21"/>
      <c r="AH59" s="21"/>
      <c r="AI59" s="21"/>
      <c r="AJ59" s="21"/>
      <c r="AK59" s="21"/>
      <c r="AL59" s="21"/>
    </row>
    <row r="60" spans="1:38" ht="19.5" customHeight="1">
      <c r="A60" s="35"/>
      <c r="B60" s="413" t="s">
        <v>609</v>
      </c>
      <c r="C60" s="413"/>
      <c r="D60" s="413"/>
      <c r="E60" s="414"/>
      <c r="F60" s="414"/>
      <c r="G60" s="414"/>
      <c r="H60" s="414"/>
      <c r="I60" s="356"/>
      <c r="J60" s="127"/>
      <c r="K60" s="127"/>
      <c r="L60" s="35"/>
      <c r="M60" s="35"/>
      <c r="N60" s="35"/>
      <c r="O60" s="35"/>
      <c r="P60" s="35"/>
      <c r="Q60" s="21"/>
      <c r="R60" s="21"/>
      <c r="S60" s="21"/>
      <c r="T60" s="21"/>
      <c r="U60" s="21"/>
      <c r="V60" s="21"/>
      <c r="W60" s="21"/>
      <c r="X60" s="21"/>
      <c r="Y60" s="21"/>
      <c r="Z60" s="21"/>
      <c r="AA60" s="21"/>
      <c r="AB60" s="21"/>
      <c r="AC60" s="21"/>
      <c r="AD60" s="21"/>
      <c r="AE60" s="21"/>
      <c r="AF60" s="21"/>
      <c r="AG60" s="21"/>
      <c r="AH60" s="21"/>
      <c r="AI60" s="21"/>
      <c r="AJ60" s="21"/>
      <c r="AK60" s="21"/>
      <c r="AL60" s="21"/>
    </row>
    <row r="61" spans="1:38" ht="9.75" customHeight="1">
      <c r="A61" s="35"/>
      <c r="B61" s="186"/>
      <c r="C61" s="186"/>
      <c r="D61" s="186"/>
      <c r="E61" s="185"/>
      <c r="F61" s="185"/>
      <c r="G61" s="185"/>
      <c r="H61" s="185"/>
      <c r="I61" s="356"/>
      <c r="J61" s="127"/>
      <c r="K61" s="127"/>
      <c r="L61" s="35"/>
      <c r="M61" s="35"/>
      <c r="N61" s="35"/>
      <c r="O61" s="35"/>
      <c r="P61" s="35"/>
      <c r="Q61" s="21"/>
      <c r="R61" s="21"/>
      <c r="S61" s="21"/>
      <c r="T61" s="21"/>
      <c r="U61" s="21"/>
      <c r="V61" s="21"/>
      <c r="W61" s="21"/>
      <c r="X61" s="21"/>
      <c r="Y61" s="21"/>
      <c r="Z61" s="21"/>
      <c r="AA61" s="21"/>
      <c r="AB61" s="21"/>
      <c r="AC61" s="21"/>
      <c r="AD61" s="21"/>
      <c r="AE61" s="21"/>
      <c r="AF61" s="21"/>
      <c r="AG61" s="21"/>
      <c r="AH61" s="21"/>
      <c r="AI61" s="21"/>
      <c r="AJ61" s="21"/>
      <c r="AK61" s="21"/>
      <c r="AL61" s="21"/>
    </row>
    <row r="62" spans="1:38" ht="24" customHeight="1">
      <c r="A62" s="22"/>
      <c r="B62" s="455" t="s">
        <v>321</v>
      </c>
      <c r="C62" s="455"/>
      <c r="D62" s="455"/>
      <c r="E62" s="455"/>
      <c r="F62" s="455"/>
      <c r="G62" s="455"/>
      <c r="H62" s="455"/>
      <c r="I62" s="44"/>
      <c r="J62" s="127"/>
      <c r="K62" s="127"/>
      <c r="L62" s="22"/>
      <c r="M62" s="22"/>
      <c r="N62" s="22"/>
      <c r="O62" s="22"/>
      <c r="P62" s="22"/>
      <c r="Q62" s="21"/>
      <c r="R62" s="21"/>
      <c r="S62" s="21"/>
      <c r="T62" s="21"/>
      <c r="U62" s="21"/>
      <c r="V62" s="21"/>
      <c r="W62" s="21"/>
      <c r="X62" s="21"/>
      <c r="Y62" s="21"/>
      <c r="Z62" s="21"/>
      <c r="AA62" s="21"/>
      <c r="AB62" s="21"/>
      <c r="AC62" s="21"/>
      <c r="AD62" s="21"/>
      <c r="AE62" s="21"/>
      <c r="AF62" s="21"/>
      <c r="AG62" s="21"/>
      <c r="AH62" s="21"/>
      <c r="AI62" s="21"/>
      <c r="AJ62" s="21"/>
      <c r="AK62" s="21"/>
      <c r="AL62" s="21"/>
    </row>
    <row r="63" spans="1:38" ht="15" customHeight="1">
      <c r="A63" s="22"/>
      <c r="B63" s="411" t="s">
        <v>633</v>
      </c>
      <c r="C63" s="412"/>
      <c r="D63" s="412"/>
      <c r="E63" s="412"/>
      <c r="F63" s="412"/>
      <c r="G63" s="453"/>
      <c r="H63" s="454"/>
      <c r="I63" s="44"/>
      <c r="J63" s="127"/>
      <c r="K63" s="127"/>
      <c r="L63" s="22"/>
      <c r="M63" s="22"/>
      <c r="N63" s="22"/>
      <c r="O63" s="22"/>
      <c r="P63" s="22"/>
      <c r="Q63" s="21"/>
      <c r="R63" s="21"/>
      <c r="S63" s="21"/>
      <c r="T63" s="21"/>
      <c r="U63" s="21"/>
      <c r="V63" s="21"/>
      <c r="W63" s="21"/>
      <c r="X63" s="21"/>
      <c r="Y63" s="21"/>
      <c r="Z63" s="21"/>
      <c r="AA63" s="21"/>
      <c r="AB63" s="21"/>
      <c r="AC63" s="21"/>
      <c r="AD63" s="21"/>
      <c r="AE63" s="21"/>
      <c r="AF63" s="21"/>
      <c r="AG63" s="21"/>
      <c r="AH63" s="21"/>
      <c r="AI63" s="21"/>
      <c r="AJ63" s="21"/>
      <c r="AK63" s="21"/>
      <c r="AL63" s="21"/>
    </row>
    <row r="64" spans="1:38" ht="15.75" customHeight="1">
      <c r="A64" s="22"/>
      <c r="B64" s="289" t="s">
        <v>389</v>
      </c>
      <c r="C64" s="289"/>
      <c r="D64" s="289"/>
      <c r="E64" s="289"/>
      <c r="F64" s="289"/>
      <c r="G64" s="289"/>
      <c r="H64" s="289"/>
      <c r="I64" s="44"/>
      <c r="J64" s="127"/>
      <c r="K64" s="127"/>
      <c r="L64" s="22"/>
      <c r="M64" s="22"/>
      <c r="N64" s="22"/>
      <c r="O64" s="22"/>
      <c r="P64" s="22"/>
      <c r="Q64" s="21"/>
      <c r="R64" s="21"/>
      <c r="S64" s="21"/>
      <c r="T64" s="21"/>
      <c r="U64" s="21"/>
      <c r="V64" s="21"/>
      <c r="W64" s="21"/>
      <c r="X64" s="21"/>
      <c r="Y64" s="21"/>
      <c r="Z64" s="21"/>
      <c r="AA64" s="21"/>
      <c r="AB64" s="21"/>
      <c r="AC64" s="21"/>
      <c r="AD64" s="21"/>
      <c r="AE64" s="21"/>
      <c r="AF64" s="21"/>
      <c r="AG64" s="21"/>
      <c r="AH64" s="21"/>
      <c r="AI64" s="21"/>
      <c r="AJ64" s="21"/>
      <c r="AK64" s="21"/>
      <c r="AL64" s="21"/>
    </row>
    <row r="65" spans="1:38" ht="15.75" customHeight="1">
      <c r="A65" s="22"/>
      <c r="B65" s="289" t="s">
        <v>279</v>
      </c>
      <c r="C65" s="289"/>
      <c r="D65" s="289"/>
      <c r="E65" s="289"/>
      <c r="F65" s="289"/>
      <c r="G65" s="289"/>
      <c r="H65" s="289"/>
      <c r="I65" s="44"/>
      <c r="J65" s="127"/>
      <c r="K65" s="127"/>
      <c r="L65" s="22"/>
      <c r="M65" s="22"/>
      <c r="N65" s="22"/>
      <c r="O65" s="22"/>
      <c r="P65" s="22"/>
      <c r="Q65" s="21"/>
      <c r="R65" s="21"/>
      <c r="S65" s="21"/>
      <c r="T65" s="21"/>
      <c r="U65" s="21"/>
      <c r="V65" s="21"/>
      <c r="W65" s="21"/>
      <c r="X65" s="21"/>
      <c r="Y65" s="21"/>
      <c r="Z65" s="21"/>
      <c r="AA65" s="21"/>
      <c r="AB65" s="21"/>
      <c r="AC65" s="21"/>
      <c r="AD65" s="21"/>
      <c r="AE65" s="21"/>
      <c r="AF65" s="21"/>
      <c r="AG65" s="21"/>
      <c r="AH65" s="21"/>
      <c r="AI65" s="21"/>
      <c r="AJ65" s="21"/>
      <c r="AK65" s="21"/>
      <c r="AL65" s="21"/>
    </row>
    <row r="66" spans="1:38" ht="15.75" customHeight="1">
      <c r="A66" s="22"/>
      <c r="B66" s="289" t="s">
        <v>387</v>
      </c>
      <c r="C66" s="463"/>
      <c r="D66" s="463"/>
      <c r="E66" s="463"/>
      <c r="F66" s="463"/>
      <c r="G66" s="463"/>
      <c r="H66" s="463"/>
      <c r="I66" s="44"/>
      <c r="J66" s="127"/>
      <c r="K66" s="127"/>
      <c r="L66" s="22"/>
      <c r="M66" s="22"/>
      <c r="N66" s="22"/>
      <c r="O66" s="22"/>
      <c r="P66" s="22"/>
      <c r="Q66" s="21"/>
      <c r="R66" s="21"/>
      <c r="S66" s="21"/>
      <c r="T66" s="21"/>
      <c r="U66" s="21"/>
      <c r="V66" s="21"/>
      <c r="W66" s="21"/>
      <c r="X66" s="21"/>
      <c r="Y66" s="21"/>
      <c r="Z66" s="21"/>
      <c r="AA66" s="21"/>
      <c r="AB66" s="21"/>
      <c r="AC66" s="21"/>
      <c r="AD66" s="21"/>
      <c r="AE66" s="21"/>
      <c r="AF66" s="21"/>
      <c r="AG66" s="21"/>
      <c r="AH66" s="21"/>
      <c r="AI66" s="21"/>
      <c r="AJ66" s="21"/>
      <c r="AK66" s="21"/>
      <c r="AL66" s="21"/>
    </row>
    <row r="67" spans="1:38" ht="15.75" customHeight="1">
      <c r="A67" s="22"/>
      <c r="B67" s="289" t="s">
        <v>660</v>
      </c>
      <c r="C67" s="289"/>
      <c r="D67" s="289"/>
      <c r="E67" s="289"/>
      <c r="F67" s="289"/>
      <c r="G67" s="289"/>
      <c r="H67" s="289"/>
      <c r="I67" s="44"/>
      <c r="J67" s="127"/>
      <c r="K67" s="127"/>
      <c r="L67" s="22"/>
      <c r="M67" s="22"/>
      <c r="N67" s="22"/>
      <c r="O67" s="22"/>
      <c r="P67" s="22"/>
      <c r="Q67" s="21"/>
      <c r="R67" s="21"/>
      <c r="S67" s="21"/>
      <c r="T67" s="21"/>
      <c r="U67" s="21"/>
      <c r="V67" s="21"/>
      <c r="W67" s="21"/>
      <c r="X67" s="21"/>
      <c r="Y67" s="21"/>
      <c r="Z67" s="21"/>
      <c r="AA67" s="21"/>
      <c r="AB67" s="21"/>
      <c r="AC67" s="21"/>
      <c r="AD67" s="21"/>
      <c r="AE67" s="21"/>
      <c r="AF67" s="21"/>
      <c r="AG67" s="21"/>
      <c r="AH67" s="21"/>
      <c r="AI67" s="21"/>
      <c r="AJ67" s="21"/>
      <c r="AK67" s="21"/>
      <c r="AL67" s="21"/>
    </row>
    <row r="68" spans="1:38" ht="15.75" customHeight="1">
      <c r="A68" s="22"/>
      <c r="B68" s="289" t="s">
        <v>388</v>
      </c>
      <c r="C68" s="289"/>
      <c r="D68" s="289"/>
      <c r="E68" s="289"/>
      <c r="F68" s="93" t="s">
        <v>376</v>
      </c>
      <c r="G68" s="55"/>
      <c r="H68" s="62"/>
      <c r="I68" s="44"/>
      <c r="J68" s="127"/>
      <c r="K68" s="127"/>
      <c r="L68" s="22"/>
      <c r="M68" s="22"/>
      <c r="N68" s="22"/>
      <c r="O68" s="22"/>
      <c r="P68" s="22"/>
      <c r="Q68" s="21"/>
      <c r="R68" s="21"/>
      <c r="S68" s="21"/>
      <c r="T68" s="21"/>
      <c r="U68" s="21"/>
      <c r="V68" s="21"/>
      <c r="W68" s="21"/>
      <c r="X68" s="21"/>
      <c r="Y68" s="21"/>
      <c r="Z68" s="21"/>
      <c r="AA68" s="21"/>
      <c r="AB68" s="21"/>
      <c r="AC68" s="21"/>
      <c r="AD68" s="21"/>
      <c r="AE68" s="21"/>
      <c r="AF68" s="21"/>
      <c r="AG68" s="21"/>
      <c r="AH68" s="21"/>
      <c r="AI68" s="21"/>
      <c r="AJ68" s="21"/>
      <c r="AK68" s="21"/>
      <c r="AL68" s="21"/>
    </row>
    <row r="69" spans="1:38" ht="15.75" customHeight="1">
      <c r="A69" s="22"/>
      <c r="B69" s="289" t="s">
        <v>280</v>
      </c>
      <c r="C69" s="289"/>
      <c r="D69" s="289"/>
      <c r="E69" s="289"/>
      <c r="F69" s="289"/>
      <c r="G69" s="289"/>
      <c r="H69" s="289"/>
      <c r="I69" s="44"/>
      <c r="J69" s="127"/>
      <c r="K69" s="127"/>
      <c r="L69" s="22"/>
      <c r="M69" s="22"/>
      <c r="N69" s="22"/>
      <c r="O69" s="22"/>
      <c r="P69" s="22"/>
      <c r="Q69" s="21"/>
      <c r="R69" s="21"/>
      <c r="S69" s="21"/>
      <c r="T69" s="21"/>
      <c r="U69" s="21"/>
      <c r="V69" s="21"/>
      <c r="W69" s="21"/>
      <c r="X69" s="21"/>
      <c r="Y69" s="21"/>
      <c r="Z69" s="21"/>
      <c r="AA69" s="21"/>
      <c r="AB69" s="21"/>
      <c r="AC69" s="21"/>
      <c r="AD69" s="21"/>
      <c r="AE69" s="21"/>
      <c r="AF69" s="21"/>
      <c r="AG69" s="21"/>
      <c r="AH69" s="21"/>
      <c r="AI69" s="21"/>
      <c r="AJ69" s="21"/>
      <c r="AK69" s="21"/>
      <c r="AL69" s="21"/>
    </row>
    <row r="70" spans="1:38" ht="18" customHeight="1">
      <c r="A70" s="22"/>
      <c r="B70" s="289" t="str">
        <f>("Email excel workbook "&amp;IF(agency&lt;&gt;"","to "&amp;VLOOKUP(agency,pops,6,FALSE),""))</f>
        <v xml:space="preserve">Email excel workbook </v>
      </c>
      <c r="C70" s="289"/>
      <c r="D70" s="289"/>
      <c r="E70" s="289"/>
      <c r="F70" s="289"/>
      <c r="G70" s="289"/>
      <c r="H70" s="289"/>
      <c r="I70" s="44"/>
      <c r="J70" s="127"/>
      <c r="K70" s="127"/>
      <c r="L70" s="22"/>
      <c r="M70" s="22"/>
      <c r="N70" s="22"/>
      <c r="O70" s="22"/>
      <c r="P70" s="22"/>
      <c r="Q70" s="21"/>
      <c r="R70" s="21"/>
      <c r="S70" s="21"/>
      <c r="T70" s="21"/>
      <c r="U70" s="21"/>
      <c r="V70" s="21"/>
      <c r="W70" s="21"/>
      <c r="X70" s="21"/>
      <c r="Y70" s="21"/>
      <c r="Z70" s="21"/>
      <c r="AA70" s="21"/>
      <c r="AB70" s="21"/>
      <c r="AC70" s="21"/>
      <c r="AD70" s="21"/>
      <c r="AE70" s="21"/>
      <c r="AF70" s="21"/>
      <c r="AG70" s="21"/>
      <c r="AH70" s="21"/>
      <c r="AI70" s="21"/>
      <c r="AJ70" s="21"/>
      <c r="AK70" s="21"/>
      <c r="AL70" s="21"/>
    </row>
    <row r="71" spans="1:38" ht="18" customHeight="1">
      <c r="A71" s="22"/>
      <c r="B71" s="289" t="str">
        <f>("Email WSDOT crash data for project limits "&amp;IF(agency&lt;&gt;"","to "&amp;VLOOKUP(agency,pops,6,FALSE),""))</f>
        <v xml:space="preserve">Email WSDOT crash data for project limits </v>
      </c>
      <c r="C71" s="289"/>
      <c r="D71" s="289"/>
      <c r="E71" s="289"/>
      <c r="F71" s="289"/>
      <c r="G71" s="289"/>
      <c r="H71" s="289"/>
      <c r="I71" s="44"/>
      <c r="J71" s="127"/>
      <c r="K71" s="127"/>
      <c r="L71" s="22"/>
      <c r="M71" s="22"/>
      <c r="N71" s="22"/>
      <c r="O71" s="22"/>
      <c r="P71" s="22"/>
      <c r="Q71" s="21"/>
      <c r="R71" s="21"/>
      <c r="S71" s="21"/>
      <c r="T71" s="21"/>
      <c r="U71" s="21"/>
      <c r="V71" s="21"/>
      <c r="W71" s="21"/>
      <c r="X71" s="21"/>
      <c r="Y71" s="21"/>
      <c r="Z71" s="21"/>
      <c r="AA71" s="21"/>
      <c r="AB71" s="21"/>
      <c r="AC71" s="21"/>
      <c r="AD71" s="21"/>
      <c r="AE71" s="21"/>
      <c r="AF71" s="21"/>
      <c r="AG71" s="21"/>
      <c r="AH71" s="21"/>
      <c r="AI71" s="21"/>
      <c r="AJ71" s="21"/>
      <c r="AK71" s="21"/>
      <c r="AL71" s="21"/>
    </row>
    <row r="72" spans="1:38" ht="18" customHeight="1">
      <c r="A72" s="22"/>
      <c r="B72" s="411" t="s">
        <v>634</v>
      </c>
      <c r="C72" s="412"/>
      <c r="D72" s="412"/>
      <c r="E72" s="412"/>
      <c r="F72" s="412"/>
      <c r="G72" s="61"/>
      <c r="H72" s="61"/>
      <c r="I72" s="44"/>
      <c r="J72" s="127"/>
      <c r="K72" s="127"/>
      <c r="L72" s="22"/>
      <c r="M72" s="22"/>
      <c r="N72" s="22"/>
      <c r="O72" s="22"/>
      <c r="P72" s="22"/>
      <c r="Q72" s="21"/>
      <c r="R72" s="21"/>
      <c r="S72" s="21"/>
      <c r="T72" s="21"/>
      <c r="U72" s="21"/>
      <c r="V72" s="21"/>
      <c r="W72" s="21"/>
      <c r="X72" s="21"/>
      <c r="Y72" s="21"/>
      <c r="Z72" s="21"/>
      <c r="AA72" s="21"/>
      <c r="AB72" s="21"/>
      <c r="AC72" s="21"/>
      <c r="AD72" s="21"/>
      <c r="AE72" s="21"/>
      <c r="AF72" s="21"/>
      <c r="AG72" s="21"/>
      <c r="AH72" s="21"/>
      <c r="AI72" s="21"/>
      <c r="AJ72" s="21"/>
      <c r="AK72" s="21"/>
      <c r="AL72" s="21"/>
    </row>
    <row r="73" spans="1:38" ht="18" customHeight="1">
      <c r="A73" s="22"/>
      <c r="B73" s="289" t="s">
        <v>687</v>
      </c>
      <c r="C73" s="289"/>
      <c r="D73" s="289"/>
      <c r="E73" s="289"/>
      <c r="F73" s="289"/>
      <c r="G73" s="289"/>
      <c r="H73" s="289"/>
      <c r="I73" s="262"/>
      <c r="J73" s="127"/>
      <c r="K73" s="127"/>
      <c r="L73" s="22"/>
      <c r="M73" s="22"/>
      <c r="N73" s="22"/>
      <c r="O73" s="22"/>
      <c r="P73" s="22"/>
      <c r="Q73" s="21"/>
      <c r="R73" s="21"/>
      <c r="S73" s="21"/>
      <c r="T73" s="21"/>
      <c r="U73" s="21"/>
      <c r="V73" s="21"/>
      <c r="W73" s="21"/>
      <c r="X73" s="21"/>
      <c r="Y73" s="21"/>
      <c r="Z73" s="21"/>
      <c r="AA73" s="21"/>
      <c r="AB73" s="21"/>
      <c r="AC73" s="21"/>
      <c r="AD73" s="21"/>
      <c r="AE73" s="21"/>
      <c r="AF73" s="21"/>
      <c r="AG73" s="21"/>
      <c r="AH73" s="21"/>
      <c r="AI73" s="21"/>
      <c r="AJ73" s="21"/>
      <c r="AK73" s="21"/>
      <c r="AL73" s="21"/>
    </row>
    <row r="74" spans="1:38" ht="15.75" customHeight="1">
      <c r="A74" s="22"/>
      <c r="B74" s="289" t="s">
        <v>688</v>
      </c>
      <c r="C74" s="289"/>
      <c r="D74" s="289"/>
      <c r="E74" s="289"/>
      <c r="F74" s="289"/>
      <c r="G74" s="146"/>
      <c r="H74" s="146"/>
      <c r="I74" s="44"/>
      <c r="J74" s="127"/>
      <c r="K74" s="127"/>
      <c r="L74" s="22"/>
      <c r="M74" s="22"/>
      <c r="N74" s="22"/>
      <c r="O74" s="22"/>
      <c r="P74" s="22"/>
      <c r="Q74" s="21"/>
      <c r="R74" s="21"/>
      <c r="S74" s="21"/>
      <c r="T74" s="21"/>
      <c r="U74" s="21"/>
      <c r="V74" s="21"/>
      <c r="W74" s="21"/>
      <c r="X74" s="21"/>
      <c r="Y74" s="21"/>
      <c r="Z74" s="21"/>
      <c r="AA74" s="21"/>
      <c r="AB74" s="21"/>
      <c r="AC74" s="21"/>
      <c r="AD74" s="21"/>
      <c r="AE74" s="21"/>
      <c r="AF74" s="21"/>
      <c r="AG74" s="21"/>
      <c r="AH74" s="21"/>
      <c r="AI74" s="21"/>
      <c r="AJ74" s="21"/>
      <c r="AK74" s="21"/>
      <c r="AL74" s="21"/>
    </row>
    <row r="75" spans="1:38" ht="18" customHeight="1">
      <c r="A75" s="22"/>
      <c r="B75" s="289" t="s">
        <v>641</v>
      </c>
      <c r="C75" s="289"/>
      <c r="D75" s="289"/>
      <c r="E75" s="289"/>
      <c r="F75" s="264"/>
      <c r="G75" s="264"/>
      <c r="H75" s="264"/>
      <c r="I75" s="44"/>
      <c r="J75" s="127"/>
      <c r="K75" s="127"/>
      <c r="L75" s="22"/>
      <c r="M75" s="22"/>
      <c r="N75" s="22"/>
      <c r="O75" s="22"/>
      <c r="P75" s="22"/>
      <c r="Q75" s="21"/>
      <c r="R75" s="21"/>
      <c r="S75" s="21"/>
      <c r="T75" s="21"/>
      <c r="U75" s="21"/>
      <c r="V75" s="21"/>
      <c r="W75" s="21"/>
      <c r="X75" s="21"/>
      <c r="Y75" s="21"/>
      <c r="Z75" s="21"/>
      <c r="AA75" s="21"/>
      <c r="AB75" s="21"/>
      <c r="AC75" s="21"/>
      <c r="AD75" s="21"/>
      <c r="AE75" s="21"/>
      <c r="AF75" s="21"/>
      <c r="AG75" s="21"/>
      <c r="AH75" s="21"/>
      <c r="AI75" s="21"/>
      <c r="AJ75" s="21"/>
      <c r="AK75" s="21"/>
      <c r="AL75" s="21"/>
    </row>
    <row r="76" spans="1:38" ht="15.75" customHeight="1">
      <c r="A76" s="22"/>
      <c r="B76" s="289" t="s">
        <v>281</v>
      </c>
      <c r="C76" s="289"/>
      <c r="D76" s="289"/>
      <c r="E76" s="289"/>
      <c r="F76" s="289"/>
      <c r="G76" s="289"/>
      <c r="H76" s="289"/>
      <c r="I76" s="44"/>
      <c r="J76" s="127"/>
      <c r="K76" s="127"/>
      <c r="L76" s="22"/>
      <c r="M76" s="22"/>
      <c r="N76" s="22"/>
      <c r="O76" s="22"/>
      <c r="P76" s="22"/>
      <c r="Q76" s="21"/>
      <c r="R76" s="21"/>
      <c r="S76" s="21"/>
      <c r="T76" s="21"/>
      <c r="U76" s="21"/>
      <c r="V76" s="21"/>
      <c r="W76" s="21"/>
      <c r="X76" s="21"/>
      <c r="Y76" s="21"/>
      <c r="Z76" s="21"/>
      <c r="AA76" s="21"/>
      <c r="AB76" s="21"/>
      <c r="AC76" s="21"/>
      <c r="AD76" s="21"/>
      <c r="AE76" s="21"/>
      <c r="AF76" s="21"/>
      <c r="AG76" s="21"/>
      <c r="AH76" s="21"/>
      <c r="AI76" s="21"/>
      <c r="AJ76" s="21"/>
      <c r="AK76" s="21"/>
      <c r="AL76" s="21"/>
    </row>
    <row r="77" spans="1:38" ht="15.75" customHeight="1">
      <c r="A77" s="22"/>
      <c r="B77" s="289" t="s">
        <v>144</v>
      </c>
      <c r="C77" s="289"/>
      <c r="D77" s="289"/>
      <c r="E77" s="289"/>
      <c r="F77" s="289"/>
      <c r="G77" s="289"/>
      <c r="H77" s="289"/>
      <c r="I77" s="44"/>
      <c r="J77" s="127"/>
      <c r="K77" s="127"/>
      <c r="L77" s="22"/>
      <c r="M77" s="22"/>
      <c r="N77" s="22"/>
      <c r="O77" s="22"/>
      <c r="P77" s="22"/>
      <c r="Q77" s="21"/>
      <c r="R77" s="21"/>
      <c r="S77" s="21"/>
      <c r="T77" s="21"/>
      <c r="U77" s="21"/>
      <c r="V77" s="21"/>
      <c r="W77" s="21"/>
      <c r="X77" s="21"/>
      <c r="Y77" s="21"/>
      <c r="Z77" s="21"/>
      <c r="AA77" s="21"/>
      <c r="AB77" s="21"/>
      <c r="AC77" s="21"/>
      <c r="AD77" s="21"/>
      <c r="AE77" s="21"/>
      <c r="AF77" s="21"/>
      <c r="AG77" s="21"/>
      <c r="AH77" s="21"/>
      <c r="AI77" s="21"/>
      <c r="AJ77" s="21"/>
      <c r="AK77" s="21"/>
      <c r="AL77" s="21"/>
    </row>
    <row r="78" spans="1:38" ht="18" customHeight="1">
      <c r="A78" s="22"/>
      <c r="B78" s="289" t="s">
        <v>624</v>
      </c>
      <c r="C78" s="289"/>
      <c r="D78" s="289"/>
      <c r="E78" s="289"/>
      <c r="F78" s="289"/>
      <c r="G78" s="289"/>
      <c r="H78" s="289"/>
      <c r="I78" s="44"/>
      <c r="J78" s="127"/>
      <c r="K78" s="127"/>
      <c r="L78" s="22"/>
      <c r="M78" s="22"/>
      <c r="N78" s="22"/>
      <c r="O78" s="22"/>
      <c r="P78" s="22"/>
      <c r="Q78" s="21"/>
      <c r="R78" s="21"/>
      <c r="S78" s="21"/>
      <c r="T78" s="21"/>
      <c r="U78" s="21"/>
      <c r="V78" s="21"/>
      <c r="W78" s="21"/>
      <c r="X78" s="21"/>
      <c r="Y78" s="21"/>
      <c r="Z78" s="21"/>
      <c r="AA78" s="21"/>
      <c r="AB78" s="21"/>
      <c r="AC78" s="21"/>
      <c r="AD78" s="21"/>
      <c r="AE78" s="21"/>
      <c r="AF78" s="21"/>
      <c r="AG78" s="21"/>
      <c r="AH78" s="21"/>
      <c r="AI78" s="21"/>
      <c r="AJ78" s="21"/>
      <c r="AK78" s="21"/>
      <c r="AL78" s="21"/>
    </row>
    <row r="79" spans="1:38" ht="18" customHeight="1">
      <c r="A79" s="22"/>
      <c r="B79" s="289" t="s">
        <v>585</v>
      </c>
      <c r="C79" s="289"/>
      <c r="D79" s="289"/>
      <c r="E79" s="289"/>
      <c r="F79" s="289"/>
      <c r="G79" s="289"/>
      <c r="H79" s="289"/>
      <c r="I79" s="44"/>
      <c r="J79" s="127"/>
      <c r="K79" s="127"/>
      <c r="L79" s="22"/>
      <c r="M79" s="22"/>
      <c r="N79" s="22"/>
      <c r="O79" s="22"/>
      <c r="P79" s="22"/>
      <c r="Q79" s="21"/>
      <c r="R79" s="21"/>
      <c r="S79" s="21"/>
      <c r="T79" s="21"/>
      <c r="U79" s="21"/>
      <c r="V79" s="21"/>
      <c r="W79" s="21"/>
      <c r="X79" s="21"/>
      <c r="Y79" s="21"/>
      <c r="Z79" s="21"/>
      <c r="AA79" s="21"/>
      <c r="AB79" s="21"/>
      <c r="AC79" s="21"/>
      <c r="AD79" s="21"/>
      <c r="AE79" s="21"/>
      <c r="AF79" s="21"/>
      <c r="AG79" s="21"/>
      <c r="AH79" s="21"/>
      <c r="AI79" s="21"/>
      <c r="AJ79" s="21"/>
      <c r="AK79" s="21"/>
      <c r="AL79" s="21"/>
    </row>
    <row r="80" spans="1:38" ht="18" customHeight="1">
      <c r="A80" s="22"/>
      <c r="B80" s="289" t="s">
        <v>625</v>
      </c>
      <c r="C80" s="289"/>
      <c r="D80" s="289"/>
      <c r="E80" s="289"/>
      <c r="F80" s="289"/>
      <c r="G80" s="289"/>
      <c r="H80" s="289"/>
      <c r="I80" s="44"/>
      <c r="J80" s="127"/>
      <c r="K80" s="127"/>
      <c r="L80" s="22"/>
      <c r="M80" s="22"/>
      <c r="N80" s="22"/>
      <c r="O80" s="22"/>
      <c r="P80" s="22"/>
      <c r="Q80" s="21"/>
      <c r="R80" s="21"/>
      <c r="S80" s="21"/>
      <c r="T80" s="21"/>
      <c r="U80" s="21"/>
      <c r="V80" s="21"/>
      <c r="W80" s="21"/>
      <c r="X80" s="21"/>
      <c r="Y80" s="21"/>
      <c r="Z80" s="21"/>
      <c r="AA80" s="21"/>
      <c r="AB80" s="21"/>
      <c r="AC80" s="21"/>
      <c r="AD80" s="21"/>
      <c r="AE80" s="21"/>
      <c r="AF80" s="21"/>
      <c r="AG80" s="21"/>
      <c r="AH80" s="21"/>
      <c r="AI80" s="21"/>
      <c r="AJ80" s="21"/>
      <c r="AK80" s="21"/>
      <c r="AL80" s="21"/>
    </row>
    <row r="81" spans="1:38" ht="30" customHeight="1">
      <c r="A81" s="22"/>
      <c r="B81" s="401" t="s">
        <v>329</v>
      </c>
      <c r="C81" s="401"/>
      <c r="D81" s="401"/>
      <c r="E81" s="401"/>
      <c r="F81" s="401"/>
      <c r="G81" s="401"/>
      <c r="H81" s="401"/>
      <c r="I81" s="44"/>
      <c r="J81" s="127"/>
      <c r="K81" s="127"/>
      <c r="L81" s="22"/>
      <c r="M81" s="22"/>
      <c r="N81" s="22"/>
      <c r="O81" s="22"/>
      <c r="P81" s="22"/>
      <c r="Q81" s="21"/>
      <c r="R81" s="21"/>
      <c r="S81" s="21"/>
      <c r="T81" s="21"/>
      <c r="U81" s="21"/>
      <c r="V81" s="21"/>
      <c r="W81" s="21"/>
      <c r="X81" s="21"/>
      <c r="Y81" s="21"/>
      <c r="Z81" s="21"/>
      <c r="AA81" s="21"/>
      <c r="AB81" s="21"/>
      <c r="AC81" s="21"/>
      <c r="AD81" s="21"/>
      <c r="AE81" s="21"/>
      <c r="AF81" s="21"/>
      <c r="AG81" s="21"/>
      <c r="AH81" s="21"/>
      <c r="AI81" s="21"/>
      <c r="AJ81" s="21"/>
      <c r="AK81" s="21"/>
      <c r="AL81" s="21"/>
    </row>
    <row r="82" spans="1:38" ht="27.75" customHeight="1">
      <c r="A82" s="22"/>
      <c r="B82" s="319" t="s">
        <v>554</v>
      </c>
      <c r="C82" s="319"/>
      <c r="D82" s="319"/>
      <c r="E82" s="319"/>
      <c r="F82" s="319"/>
      <c r="G82" s="319"/>
      <c r="H82" s="319"/>
      <c r="I82" s="44"/>
      <c r="J82" s="127"/>
      <c r="K82" s="127"/>
      <c r="L82" s="22"/>
      <c r="M82" s="22"/>
      <c r="N82" s="22"/>
      <c r="O82" s="22"/>
      <c r="P82" s="22"/>
      <c r="Q82" s="21"/>
      <c r="R82" s="21"/>
      <c r="S82" s="21"/>
      <c r="T82" s="21"/>
      <c r="U82" s="21"/>
      <c r="V82" s="21"/>
      <c r="W82" s="21"/>
      <c r="X82" s="21"/>
      <c r="Y82" s="21"/>
      <c r="Z82" s="21"/>
      <c r="AA82" s="21"/>
      <c r="AB82" s="21"/>
      <c r="AC82" s="21"/>
      <c r="AD82" s="21"/>
      <c r="AE82" s="21"/>
      <c r="AF82" s="21"/>
      <c r="AG82" s="21"/>
      <c r="AH82" s="21"/>
      <c r="AI82" s="21"/>
      <c r="AJ82" s="21"/>
      <c r="AK82" s="21"/>
      <c r="AL82" s="21"/>
    </row>
    <row r="83" spans="1:38" ht="30" customHeight="1">
      <c r="A83" s="22"/>
      <c r="B83" s="320"/>
      <c r="C83" s="320"/>
      <c r="D83" s="320"/>
      <c r="E83" s="320"/>
      <c r="F83" s="60"/>
      <c r="G83" s="336"/>
      <c r="H83" s="336"/>
      <c r="I83" s="44"/>
      <c r="J83" s="127"/>
      <c r="K83" s="127"/>
      <c r="L83" s="22"/>
      <c r="M83" s="22"/>
      <c r="N83" s="22"/>
      <c r="O83" s="17"/>
      <c r="P83" s="17"/>
      <c r="Q83" s="21"/>
      <c r="R83" s="21"/>
      <c r="S83" s="21"/>
      <c r="T83" s="21"/>
      <c r="U83" s="21"/>
      <c r="V83" s="21"/>
      <c r="W83" s="21"/>
      <c r="X83" s="21"/>
      <c r="Y83" s="21"/>
      <c r="Z83" s="21"/>
      <c r="AA83" s="21"/>
      <c r="AB83" s="21"/>
      <c r="AC83" s="21"/>
      <c r="AD83" s="21"/>
      <c r="AE83" s="21"/>
      <c r="AF83" s="21"/>
      <c r="AG83" s="21"/>
      <c r="AH83" s="21"/>
      <c r="AI83" s="21"/>
      <c r="AJ83" s="21"/>
      <c r="AK83" s="21"/>
      <c r="AL83" s="21"/>
    </row>
    <row r="84" spans="1:38" ht="12" customHeight="1">
      <c r="A84" s="22"/>
      <c r="B84" s="323" t="s">
        <v>350</v>
      </c>
      <c r="C84" s="323"/>
      <c r="D84" s="323"/>
      <c r="E84" s="323"/>
      <c r="F84" s="34"/>
      <c r="G84" s="323" t="s">
        <v>330</v>
      </c>
      <c r="H84" s="323"/>
      <c r="I84" s="44"/>
      <c r="J84" s="127"/>
      <c r="K84" s="127"/>
      <c r="L84" s="22"/>
      <c r="M84" s="22"/>
      <c r="N84" s="22"/>
      <c r="O84" s="22"/>
      <c r="P84" s="22"/>
      <c r="Q84" s="21"/>
      <c r="R84" s="21"/>
      <c r="S84" s="21"/>
      <c r="T84" s="21"/>
      <c r="U84" s="21"/>
      <c r="V84" s="21"/>
      <c r="W84" s="21"/>
      <c r="X84" s="21"/>
      <c r="Y84" s="21"/>
      <c r="Z84" s="21"/>
      <c r="AA84" s="21"/>
      <c r="AB84" s="21"/>
      <c r="AC84" s="21"/>
      <c r="AD84" s="21"/>
      <c r="AE84" s="21"/>
      <c r="AF84" s="21"/>
      <c r="AG84" s="21"/>
      <c r="AH84" s="21"/>
      <c r="AI84" s="21"/>
      <c r="AJ84" s="21"/>
      <c r="AK84" s="21"/>
      <c r="AL84" s="21"/>
    </row>
    <row r="85" spans="1:38" ht="24" customHeight="1">
      <c r="A85" s="22"/>
      <c r="B85" s="335"/>
      <c r="C85" s="335"/>
      <c r="D85" s="335"/>
      <c r="E85" s="335"/>
      <c r="F85" s="324"/>
      <c r="G85" s="324"/>
      <c r="H85" s="324"/>
      <c r="I85" s="44"/>
      <c r="J85" s="127"/>
      <c r="K85" s="127"/>
      <c r="L85" s="22"/>
      <c r="M85" s="22"/>
      <c r="N85" s="22"/>
      <c r="O85" s="17"/>
      <c r="P85" s="17"/>
      <c r="Q85" s="21"/>
      <c r="R85" s="21"/>
      <c r="S85" s="21"/>
      <c r="T85" s="21"/>
      <c r="U85" s="21"/>
      <c r="V85" s="21"/>
      <c r="W85" s="21"/>
      <c r="X85" s="21"/>
      <c r="Y85" s="21"/>
      <c r="Z85" s="21"/>
      <c r="AA85" s="21"/>
      <c r="AB85" s="21"/>
      <c r="AC85" s="21"/>
      <c r="AD85" s="21"/>
      <c r="AE85" s="21"/>
      <c r="AF85" s="21"/>
      <c r="AG85" s="21"/>
      <c r="AH85" s="21"/>
      <c r="AI85" s="21"/>
      <c r="AJ85" s="21"/>
      <c r="AK85" s="21"/>
      <c r="AL85" s="21"/>
    </row>
    <row r="86" spans="1:38" ht="15" customHeight="1">
      <c r="A86" s="22"/>
      <c r="B86" s="303" t="s">
        <v>304</v>
      </c>
      <c r="C86" s="303"/>
      <c r="D86" s="303"/>
      <c r="E86" s="303"/>
      <c r="F86" s="324"/>
      <c r="G86" s="324"/>
      <c r="H86" s="324"/>
      <c r="I86" s="44"/>
      <c r="J86" s="127"/>
      <c r="K86" s="127"/>
      <c r="L86" s="22"/>
      <c r="M86" s="22"/>
      <c r="N86" s="22"/>
      <c r="O86" s="22"/>
      <c r="P86" s="22"/>
      <c r="Q86" s="21"/>
      <c r="R86" s="21"/>
      <c r="S86" s="21"/>
      <c r="T86" s="21"/>
      <c r="U86" s="21"/>
      <c r="V86" s="21"/>
      <c r="W86" s="21"/>
      <c r="X86" s="21"/>
      <c r="Y86" s="21"/>
      <c r="Z86" s="21"/>
      <c r="AA86" s="21"/>
      <c r="AB86" s="21"/>
      <c r="AC86" s="21"/>
      <c r="AD86" s="21"/>
      <c r="AE86" s="21"/>
      <c r="AF86" s="21"/>
      <c r="AG86" s="21"/>
      <c r="AH86" s="21"/>
      <c r="AI86" s="21"/>
      <c r="AJ86" s="21"/>
      <c r="AK86" s="21"/>
      <c r="AL86" s="21"/>
    </row>
    <row r="87" spans="1:38" ht="24" customHeight="1">
      <c r="A87" s="22"/>
      <c r="B87" s="333" t="s">
        <v>377</v>
      </c>
      <c r="C87" s="333"/>
      <c r="D87" s="333"/>
      <c r="E87" s="333"/>
      <c r="F87" s="333"/>
      <c r="G87" s="333"/>
      <c r="H87" s="333"/>
      <c r="I87" s="302" t="s">
        <v>670</v>
      </c>
      <c r="J87" s="127"/>
      <c r="K87" s="127"/>
      <c r="L87" s="22"/>
      <c r="M87" s="22"/>
      <c r="N87" s="22"/>
      <c r="O87" s="24"/>
      <c r="P87" s="24"/>
      <c r="Q87" s="21"/>
      <c r="R87" s="21"/>
      <c r="S87" s="21"/>
      <c r="T87" s="21"/>
      <c r="U87" s="21"/>
      <c r="V87" s="21"/>
      <c r="W87" s="21"/>
      <c r="X87" s="21"/>
      <c r="Y87" s="21"/>
      <c r="Z87" s="21"/>
      <c r="AA87" s="21"/>
      <c r="AB87" s="21"/>
      <c r="AC87" s="21"/>
      <c r="AD87" s="21"/>
      <c r="AE87" s="21"/>
      <c r="AF87" s="21"/>
      <c r="AG87" s="21"/>
      <c r="AH87" s="21"/>
      <c r="AI87" s="21"/>
      <c r="AJ87" s="21"/>
      <c r="AK87" s="21"/>
      <c r="AL87" s="21"/>
    </row>
    <row r="88" spans="1:38" ht="19.5" customHeight="1">
      <c r="A88" s="22"/>
      <c r="B88" s="306" t="s">
        <v>679</v>
      </c>
      <c r="C88" s="306"/>
      <c r="D88" s="306"/>
      <c r="E88" s="306"/>
      <c r="F88" s="306"/>
      <c r="G88" s="306"/>
      <c r="H88" s="306"/>
      <c r="I88" s="302"/>
      <c r="J88" s="127"/>
      <c r="K88" s="127"/>
      <c r="L88" s="22"/>
      <c r="M88" s="22"/>
      <c r="N88" s="22"/>
      <c r="O88" s="22"/>
      <c r="P88" s="22"/>
      <c r="Q88" s="21"/>
      <c r="R88" s="21"/>
      <c r="S88" s="21"/>
      <c r="T88" s="21"/>
      <c r="U88" s="21"/>
      <c r="V88" s="21"/>
      <c r="W88" s="21"/>
      <c r="X88" s="21"/>
      <c r="Y88" s="21"/>
      <c r="Z88" s="21"/>
      <c r="AA88" s="21"/>
      <c r="AB88" s="21"/>
      <c r="AC88" s="21"/>
      <c r="AD88" s="21"/>
      <c r="AE88" s="21"/>
      <c r="AF88" s="21"/>
      <c r="AG88" s="21"/>
      <c r="AH88" s="21"/>
      <c r="AI88" s="21"/>
      <c r="AJ88" s="21"/>
      <c r="AK88" s="21"/>
      <c r="AL88" s="21"/>
    </row>
    <row r="89" spans="1:38" ht="158.25" customHeight="1">
      <c r="A89" s="22"/>
      <c r="B89" s="305"/>
      <c r="C89" s="305"/>
      <c r="D89" s="305"/>
      <c r="E89" s="305"/>
      <c r="F89" s="305"/>
      <c r="G89" s="305"/>
      <c r="H89" s="305"/>
      <c r="I89" s="44"/>
      <c r="J89" s="127"/>
      <c r="K89" s="127"/>
      <c r="L89" s="22"/>
      <c r="M89" s="22"/>
      <c r="N89" s="22"/>
      <c r="O89" s="22"/>
      <c r="P89" s="22"/>
      <c r="Q89" s="21"/>
      <c r="R89" s="21"/>
      <c r="S89" s="21"/>
      <c r="T89" s="21"/>
      <c r="U89" s="21"/>
      <c r="V89" s="21"/>
      <c r="W89" s="21"/>
      <c r="X89" s="21"/>
      <c r="Y89" s="21"/>
      <c r="Z89" s="21"/>
      <c r="AA89" s="21"/>
      <c r="AB89" s="21"/>
      <c r="AC89" s="21"/>
      <c r="AD89" s="21"/>
      <c r="AE89" s="21"/>
      <c r="AF89" s="21"/>
      <c r="AG89" s="21"/>
      <c r="AH89" s="21"/>
      <c r="AI89" s="21"/>
      <c r="AJ89" s="21"/>
      <c r="AK89" s="21"/>
      <c r="AL89" s="21"/>
    </row>
    <row r="90" spans="1:38" ht="15" customHeight="1">
      <c r="A90" s="22"/>
      <c r="B90" s="304" t="s">
        <v>677</v>
      </c>
      <c r="C90" s="304"/>
      <c r="D90" s="304"/>
      <c r="E90" s="304"/>
      <c r="F90" s="304"/>
      <c r="G90" s="304"/>
      <c r="H90" s="304"/>
      <c r="I90" s="44"/>
      <c r="J90" s="127"/>
      <c r="K90" s="127"/>
      <c r="L90" s="22"/>
      <c r="M90" s="22"/>
      <c r="N90" s="22"/>
      <c r="O90" s="22"/>
      <c r="P90" s="22"/>
      <c r="Q90" s="21"/>
      <c r="R90" s="21"/>
      <c r="S90" s="21"/>
      <c r="T90" s="21"/>
      <c r="U90" s="21"/>
      <c r="V90" s="21"/>
      <c r="W90" s="21"/>
      <c r="X90" s="21"/>
      <c r="Y90" s="21"/>
      <c r="Z90" s="21"/>
      <c r="AA90" s="21"/>
      <c r="AB90" s="21"/>
      <c r="AC90" s="21"/>
      <c r="AD90" s="21"/>
      <c r="AE90" s="21"/>
      <c r="AF90" s="21"/>
      <c r="AG90" s="21"/>
      <c r="AH90" s="21"/>
      <c r="AI90" s="21"/>
      <c r="AJ90" s="21"/>
      <c r="AK90" s="21"/>
      <c r="AL90" s="21"/>
    </row>
    <row r="91" spans="1:38" ht="209.25" customHeight="1">
      <c r="A91" s="22"/>
      <c r="B91" s="305"/>
      <c r="C91" s="305"/>
      <c r="D91" s="305"/>
      <c r="E91" s="305"/>
      <c r="F91" s="305"/>
      <c r="G91" s="305"/>
      <c r="H91" s="305"/>
      <c r="I91" s="44"/>
      <c r="J91" s="127"/>
      <c r="K91" s="127"/>
      <c r="L91" s="22"/>
      <c r="M91" s="22"/>
      <c r="N91" s="22"/>
      <c r="O91" s="22"/>
      <c r="P91" s="22"/>
      <c r="Q91" s="21"/>
      <c r="R91" s="21"/>
      <c r="S91" s="21"/>
      <c r="T91" s="21"/>
      <c r="U91" s="21"/>
      <c r="V91" s="21"/>
      <c r="W91" s="21"/>
      <c r="X91" s="21"/>
      <c r="Y91" s="21"/>
      <c r="Z91" s="21"/>
      <c r="AA91" s="21"/>
      <c r="AB91" s="21"/>
      <c r="AC91" s="21"/>
      <c r="AD91" s="21"/>
      <c r="AE91" s="21"/>
      <c r="AF91" s="21"/>
      <c r="AG91" s="21"/>
      <c r="AH91" s="21"/>
      <c r="AI91" s="21"/>
      <c r="AJ91" s="21"/>
      <c r="AK91" s="21"/>
      <c r="AL91" s="21"/>
    </row>
    <row r="92" spans="1:38" ht="15" customHeight="1">
      <c r="A92" s="22"/>
      <c r="B92" s="304" t="s">
        <v>678</v>
      </c>
      <c r="C92" s="304"/>
      <c r="D92" s="304"/>
      <c r="E92" s="304"/>
      <c r="F92" s="304"/>
      <c r="G92" s="304"/>
      <c r="H92" s="304"/>
      <c r="I92" s="44"/>
      <c r="J92" s="127"/>
      <c r="K92" s="127"/>
      <c r="L92" s="22"/>
      <c r="M92" s="22"/>
      <c r="N92" s="22"/>
      <c r="O92" s="22"/>
      <c r="P92" s="22"/>
      <c r="Q92" s="21"/>
      <c r="R92" s="21"/>
      <c r="S92" s="21"/>
      <c r="T92" s="21"/>
      <c r="U92" s="21"/>
      <c r="V92" s="21"/>
      <c r="W92" s="21"/>
      <c r="X92" s="21"/>
      <c r="Y92" s="21"/>
      <c r="Z92" s="21"/>
      <c r="AA92" s="21"/>
      <c r="AB92" s="21"/>
      <c r="AC92" s="21"/>
      <c r="AD92" s="21"/>
      <c r="AE92" s="21"/>
      <c r="AF92" s="21"/>
      <c r="AG92" s="21"/>
      <c r="AH92" s="21"/>
      <c r="AI92" s="21"/>
      <c r="AJ92" s="21"/>
      <c r="AK92" s="21"/>
      <c r="AL92" s="21"/>
    </row>
    <row r="93" spans="1:38" ht="67.5" customHeight="1">
      <c r="A93" s="22"/>
      <c r="B93" s="305"/>
      <c r="C93" s="305"/>
      <c r="D93" s="305"/>
      <c r="E93" s="305"/>
      <c r="F93" s="305"/>
      <c r="G93" s="305"/>
      <c r="H93" s="305"/>
      <c r="I93" s="44"/>
      <c r="J93" s="127"/>
      <c r="K93" s="127"/>
      <c r="L93" s="22"/>
      <c r="M93" s="22"/>
      <c r="N93" s="22"/>
      <c r="O93" s="22"/>
      <c r="P93" s="22"/>
      <c r="Q93" s="21"/>
      <c r="R93" s="21"/>
      <c r="S93" s="21"/>
      <c r="T93" s="21"/>
      <c r="U93" s="21"/>
      <c r="V93" s="21"/>
      <c r="W93" s="21"/>
      <c r="X93" s="21"/>
      <c r="Y93" s="21"/>
      <c r="Z93" s="21"/>
      <c r="AA93" s="21"/>
      <c r="AB93" s="21"/>
      <c r="AC93" s="21"/>
      <c r="AD93" s="21"/>
      <c r="AE93" s="21"/>
      <c r="AF93" s="21"/>
      <c r="AG93" s="21"/>
      <c r="AH93" s="21"/>
      <c r="AI93" s="21"/>
      <c r="AJ93" s="21"/>
      <c r="AK93" s="21"/>
      <c r="AL93" s="21"/>
    </row>
    <row r="94" spans="1:38" ht="19.5" customHeight="1">
      <c r="A94" s="22"/>
      <c r="B94" s="307" t="s">
        <v>628</v>
      </c>
      <c r="C94" s="307"/>
      <c r="D94" s="307"/>
      <c r="E94" s="196"/>
      <c r="F94" s="197"/>
      <c r="G94" s="195"/>
      <c r="H94" s="195"/>
      <c r="I94" s="44"/>
      <c r="J94" s="127"/>
      <c r="K94" s="127"/>
      <c r="L94" s="22"/>
      <c r="M94" s="22"/>
      <c r="N94" s="22"/>
      <c r="O94" s="22"/>
      <c r="P94" s="22"/>
      <c r="Q94" s="21"/>
      <c r="R94" s="21"/>
      <c r="S94" s="21"/>
      <c r="T94" s="21"/>
      <c r="U94" s="21"/>
      <c r="V94" s="21"/>
      <c r="W94" s="21"/>
      <c r="X94" s="21"/>
      <c r="Y94" s="21"/>
      <c r="Z94" s="21"/>
      <c r="AA94" s="21"/>
      <c r="AB94" s="21"/>
      <c r="AC94" s="21"/>
      <c r="AD94" s="21"/>
      <c r="AE94" s="21"/>
      <c r="AF94" s="21"/>
      <c r="AG94" s="21"/>
      <c r="AH94" s="21"/>
      <c r="AI94" s="21"/>
      <c r="AJ94" s="21"/>
      <c r="AK94" s="21"/>
      <c r="AL94" s="21"/>
    </row>
    <row r="95" spans="1:38" ht="19.5" customHeight="1">
      <c r="A95" s="22"/>
      <c r="B95" s="308" t="str">
        <f>IF(E94="Yes","Describe the sidewalk deviation and provide justification","")</f>
        <v/>
      </c>
      <c r="C95" s="308"/>
      <c r="D95" s="308"/>
      <c r="E95" s="308"/>
      <c r="F95" s="308"/>
      <c r="G95" s="308"/>
      <c r="H95" s="308"/>
      <c r="I95" s="44"/>
      <c r="J95" s="127"/>
      <c r="K95" s="127"/>
      <c r="L95" s="22"/>
      <c r="M95" s="22"/>
      <c r="N95" s="22"/>
      <c r="O95" s="22"/>
      <c r="P95" s="22"/>
      <c r="Q95" s="21"/>
      <c r="R95" s="21"/>
      <c r="S95" s="21"/>
      <c r="T95" s="21"/>
      <c r="U95" s="21"/>
      <c r="V95" s="21"/>
      <c r="W95" s="21"/>
      <c r="X95" s="21"/>
      <c r="Y95" s="21"/>
      <c r="Z95" s="21"/>
      <c r="AA95" s="21"/>
      <c r="AB95" s="21"/>
      <c r="AC95" s="21"/>
      <c r="AD95" s="21"/>
      <c r="AE95" s="21"/>
      <c r="AF95" s="21"/>
      <c r="AG95" s="21"/>
      <c r="AH95" s="21"/>
      <c r="AI95" s="21"/>
      <c r="AJ95" s="21"/>
      <c r="AK95" s="21"/>
      <c r="AL95" s="21"/>
    </row>
    <row r="96" spans="1:38" ht="50" customHeight="1">
      <c r="A96" s="22"/>
      <c r="B96" s="305"/>
      <c r="C96" s="305"/>
      <c r="D96" s="305"/>
      <c r="E96" s="305"/>
      <c r="F96" s="305"/>
      <c r="G96" s="305"/>
      <c r="H96" s="305"/>
      <c r="I96" s="44"/>
      <c r="J96" s="127"/>
      <c r="K96" s="127"/>
      <c r="L96" s="22"/>
      <c r="M96" s="22"/>
      <c r="N96" s="22"/>
      <c r="O96" s="22"/>
      <c r="P96" s="22"/>
      <c r="Q96" s="21"/>
      <c r="R96" s="21"/>
      <c r="S96" s="21"/>
      <c r="T96" s="21"/>
      <c r="U96" s="21"/>
      <c r="V96" s="21"/>
      <c r="W96" s="21"/>
      <c r="X96" s="21"/>
      <c r="Y96" s="21"/>
      <c r="Z96" s="21"/>
      <c r="AA96" s="21"/>
      <c r="AB96" s="21"/>
      <c r="AC96" s="21"/>
      <c r="AD96" s="21"/>
      <c r="AE96" s="21"/>
      <c r="AF96" s="21"/>
      <c r="AG96" s="21"/>
      <c r="AH96" s="21"/>
      <c r="AI96" s="21"/>
      <c r="AJ96" s="21"/>
      <c r="AK96" s="21"/>
      <c r="AL96" s="21"/>
    </row>
    <row r="97" spans="1:38" ht="15" customHeight="1">
      <c r="A97" s="22"/>
      <c r="B97" s="304" t="s">
        <v>630</v>
      </c>
      <c r="C97" s="304"/>
      <c r="D97" s="304"/>
      <c r="E97" s="304"/>
      <c r="F97" s="304"/>
      <c r="G97" s="304"/>
      <c r="H97" s="304"/>
      <c r="I97" s="44"/>
      <c r="J97" s="127"/>
      <c r="K97" s="127"/>
      <c r="L97" s="22"/>
      <c r="M97" s="22"/>
      <c r="N97" s="22"/>
      <c r="O97" s="22"/>
      <c r="P97" s="22"/>
      <c r="Q97" s="21"/>
      <c r="R97" s="21"/>
      <c r="S97" s="21"/>
      <c r="T97" s="21"/>
      <c r="U97" s="21"/>
      <c r="V97" s="21"/>
      <c r="W97" s="21"/>
      <c r="X97" s="21"/>
      <c r="Y97" s="21"/>
      <c r="Z97" s="21"/>
      <c r="AA97" s="21"/>
      <c r="AB97" s="21"/>
      <c r="AC97" s="21"/>
      <c r="AD97" s="21"/>
      <c r="AE97" s="21"/>
      <c r="AF97" s="21"/>
      <c r="AG97" s="21"/>
      <c r="AH97" s="21"/>
      <c r="AI97" s="21"/>
      <c r="AJ97" s="21"/>
      <c r="AK97" s="21"/>
      <c r="AL97" s="21"/>
    </row>
    <row r="98" spans="1:38" ht="50" customHeight="1">
      <c r="A98" s="22"/>
      <c r="B98" s="334"/>
      <c r="C98" s="334"/>
      <c r="D98" s="334"/>
      <c r="E98" s="334"/>
      <c r="F98" s="334"/>
      <c r="G98" s="334"/>
      <c r="H98" s="334"/>
      <c r="I98" s="44"/>
      <c r="J98" s="127"/>
      <c r="K98" s="127"/>
      <c r="L98" s="22"/>
      <c r="M98" s="22"/>
      <c r="N98" s="22"/>
      <c r="O98" s="22"/>
      <c r="P98" s="22"/>
      <c r="Q98" s="21"/>
      <c r="R98" s="21"/>
      <c r="S98" s="21"/>
      <c r="T98" s="21"/>
      <c r="U98" s="21"/>
      <c r="V98" s="21"/>
      <c r="W98" s="21"/>
      <c r="X98" s="21"/>
      <c r="Y98" s="21"/>
      <c r="Z98" s="21"/>
      <c r="AA98" s="21"/>
      <c r="AB98" s="21"/>
      <c r="AC98" s="21"/>
      <c r="AD98" s="21"/>
      <c r="AE98" s="21"/>
      <c r="AF98" s="21"/>
      <c r="AG98" s="21"/>
      <c r="AH98" s="21"/>
      <c r="AI98" s="21"/>
      <c r="AJ98" s="21"/>
      <c r="AK98" s="21"/>
      <c r="AL98" s="21"/>
    </row>
    <row r="99" spans="1:38" ht="15" customHeight="1">
      <c r="A99" s="22"/>
      <c r="B99" s="304" t="s">
        <v>629</v>
      </c>
      <c r="C99" s="304"/>
      <c r="D99" s="304"/>
      <c r="E99" s="304"/>
      <c r="F99" s="304"/>
      <c r="G99" s="304"/>
      <c r="H99" s="304"/>
      <c r="I99" s="44"/>
      <c r="J99" s="127"/>
      <c r="K99" s="127"/>
      <c r="L99" s="22"/>
      <c r="M99" s="22"/>
      <c r="N99" s="22"/>
      <c r="O99" s="22"/>
      <c r="P99" s="22"/>
      <c r="Q99" s="21"/>
      <c r="R99" s="21"/>
      <c r="S99" s="21"/>
      <c r="T99" s="21"/>
      <c r="U99" s="21"/>
      <c r="V99" s="21"/>
      <c r="W99" s="21"/>
      <c r="X99" s="21"/>
      <c r="Y99" s="21"/>
      <c r="Z99" s="21"/>
      <c r="AA99" s="21"/>
      <c r="AB99" s="21"/>
      <c r="AC99" s="21"/>
      <c r="AD99" s="21"/>
      <c r="AE99" s="21"/>
      <c r="AF99" s="21"/>
      <c r="AG99" s="21"/>
      <c r="AH99" s="21"/>
      <c r="AI99" s="21"/>
      <c r="AJ99" s="21"/>
      <c r="AK99" s="21"/>
      <c r="AL99" s="21"/>
    </row>
    <row r="100" spans="1:38" ht="50" customHeight="1">
      <c r="A100" s="22"/>
      <c r="B100" s="334"/>
      <c r="C100" s="334"/>
      <c r="D100" s="334"/>
      <c r="E100" s="334"/>
      <c r="F100" s="334"/>
      <c r="G100" s="334"/>
      <c r="H100" s="334"/>
      <c r="I100" s="44"/>
      <c r="J100" s="127"/>
      <c r="K100" s="127"/>
      <c r="L100" s="22"/>
      <c r="M100" s="22"/>
      <c r="N100" s="22"/>
      <c r="O100" s="22"/>
      <c r="P100" s="22"/>
      <c r="Q100" s="21"/>
      <c r="R100" s="21"/>
      <c r="S100" s="21"/>
      <c r="T100" s="21"/>
      <c r="U100" s="21"/>
      <c r="V100" s="21"/>
      <c r="W100" s="21"/>
      <c r="X100" s="21"/>
      <c r="Y100" s="21"/>
      <c r="Z100" s="21"/>
      <c r="AA100" s="21"/>
      <c r="AB100" s="21"/>
      <c r="AC100" s="21"/>
      <c r="AD100" s="21"/>
      <c r="AE100" s="21"/>
      <c r="AF100" s="21"/>
      <c r="AG100" s="21"/>
      <c r="AH100" s="21"/>
      <c r="AI100" s="21"/>
      <c r="AJ100" s="21"/>
      <c r="AK100" s="21"/>
      <c r="AL100" s="21"/>
    </row>
    <row r="101" spans="1:38" s="126" customFormat="1" ht="24" customHeight="1">
      <c r="A101" s="22"/>
      <c r="B101" s="492" t="s">
        <v>229</v>
      </c>
      <c r="C101" s="492"/>
      <c r="D101" s="492"/>
      <c r="E101" s="492"/>
      <c r="F101" s="492"/>
      <c r="G101" s="492"/>
      <c r="H101" s="492"/>
      <c r="I101" s="44"/>
      <c r="J101" s="127"/>
      <c r="K101" s="127"/>
      <c r="L101" s="22"/>
      <c r="M101" s="22"/>
      <c r="N101" s="22"/>
      <c r="O101" s="22"/>
      <c r="P101" s="22"/>
      <c r="Q101" s="21"/>
      <c r="R101" s="21"/>
      <c r="S101" s="21"/>
      <c r="T101" s="21"/>
      <c r="U101" s="21"/>
      <c r="V101" s="21"/>
      <c r="W101" s="21"/>
      <c r="X101" s="21"/>
      <c r="Y101" s="21"/>
      <c r="Z101" s="21"/>
      <c r="AA101" s="21"/>
      <c r="AB101" s="21"/>
      <c r="AC101" s="21"/>
      <c r="AD101" s="21"/>
      <c r="AE101" s="21"/>
      <c r="AF101" s="21"/>
      <c r="AG101" s="21"/>
      <c r="AH101" s="21"/>
      <c r="AI101" s="21"/>
      <c r="AJ101" s="21"/>
      <c r="AK101" s="21"/>
      <c r="AL101" s="21"/>
    </row>
    <row r="102" spans="1:38" s="126" customFormat="1" ht="35.25" customHeight="1">
      <c r="A102" s="22"/>
      <c r="B102" s="357" t="str">
        <f>IF(int_only="yes","SKIP THIS SECTION and fill out the intersection details in rows 138 to 148 .","Fill out the segment details below and intersection details in rows 138 to 148")</f>
        <v>Fill out the segment details below and intersection details in rows 138 to 148</v>
      </c>
      <c r="C102" s="357"/>
      <c r="D102" s="357"/>
      <c r="E102" s="357"/>
      <c r="F102" s="357"/>
      <c r="G102" s="357"/>
      <c r="I102" s="159"/>
      <c r="J102" s="127"/>
      <c r="K102" s="127"/>
      <c r="L102" s="22"/>
      <c r="M102" s="22"/>
      <c r="N102" s="22"/>
      <c r="O102" s="22"/>
      <c r="P102" s="22"/>
      <c r="Q102" s="21"/>
      <c r="R102" s="21"/>
      <c r="S102" s="21"/>
      <c r="T102" s="21"/>
      <c r="U102" s="21"/>
      <c r="V102" s="21"/>
      <c r="W102" s="21"/>
      <c r="X102" s="21"/>
      <c r="Y102" s="21"/>
      <c r="Z102" s="21"/>
      <c r="AA102" s="21"/>
      <c r="AB102" s="21"/>
      <c r="AC102" s="21"/>
      <c r="AD102" s="21"/>
      <c r="AE102" s="21"/>
      <c r="AF102" s="21"/>
      <c r="AG102" s="21"/>
      <c r="AH102" s="21"/>
      <c r="AI102" s="21"/>
      <c r="AJ102" s="21"/>
      <c r="AK102" s="21"/>
      <c r="AL102" s="21"/>
    </row>
    <row r="103" spans="1:38" s="126" customFormat="1" ht="27.75" customHeight="1">
      <c r="A103" s="22"/>
      <c r="B103" s="331" t="s">
        <v>36</v>
      </c>
      <c r="C103" s="332"/>
      <c r="D103" s="332"/>
      <c r="E103" s="332"/>
      <c r="F103" s="332"/>
      <c r="G103" s="332"/>
      <c r="H103" s="332"/>
      <c r="I103" s="44"/>
      <c r="J103" s="127"/>
      <c r="K103" s="127"/>
      <c r="L103" s="22"/>
      <c r="M103" s="22"/>
      <c r="N103" s="22"/>
      <c r="O103" s="22"/>
      <c r="P103" s="22"/>
      <c r="Q103" s="21"/>
      <c r="R103" s="21"/>
      <c r="S103" s="21"/>
      <c r="T103" s="21"/>
      <c r="U103" s="21"/>
      <c r="V103" s="21"/>
      <c r="W103" s="21"/>
      <c r="X103" s="21"/>
      <c r="Y103" s="21"/>
      <c r="Z103" s="21"/>
      <c r="AA103" s="21"/>
      <c r="AB103" s="21"/>
      <c r="AC103" s="21"/>
      <c r="AD103" s="21"/>
      <c r="AE103" s="21"/>
      <c r="AF103" s="21"/>
      <c r="AG103" s="21"/>
      <c r="AH103" s="21"/>
      <c r="AI103" s="21"/>
      <c r="AJ103" s="21"/>
      <c r="AK103" s="21"/>
      <c r="AL103" s="21"/>
    </row>
    <row r="104" spans="1:38" ht="15" customHeight="1">
      <c r="A104" s="22"/>
      <c r="B104" s="37"/>
      <c r="C104" s="38"/>
      <c r="D104" s="200" t="s">
        <v>635</v>
      </c>
      <c r="E104" s="494" t="s">
        <v>227</v>
      </c>
      <c r="F104" s="495"/>
      <c r="G104" s="494" t="s">
        <v>228</v>
      </c>
      <c r="H104" s="495"/>
      <c r="I104" s="44"/>
      <c r="J104" s="127"/>
      <c r="K104" s="127"/>
      <c r="L104" s="22"/>
      <c r="M104" s="22"/>
      <c r="N104" s="22"/>
      <c r="O104" s="22"/>
      <c r="P104" s="22"/>
      <c r="Q104" s="21"/>
      <c r="R104" s="21"/>
      <c r="S104" s="21"/>
      <c r="T104" s="21"/>
      <c r="U104" s="21"/>
      <c r="V104" s="21"/>
      <c r="W104" s="21"/>
      <c r="X104" s="21"/>
      <c r="Y104" s="21"/>
      <c r="Z104" s="21"/>
      <c r="AA104" s="21"/>
      <c r="AB104" s="21"/>
      <c r="AC104" s="21"/>
      <c r="AD104" s="21"/>
      <c r="AE104" s="21"/>
      <c r="AF104" s="21"/>
      <c r="AG104" s="21"/>
      <c r="AH104" s="21"/>
      <c r="AI104" s="21"/>
      <c r="AJ104" s="21"/>
      <c r="AK104" s="21"/>
      <c r="AL104" s="21"/>
    </row>
    <row r="105" spans="1:38" ht="40.5" customHeight="1">
      <c r="A105" s="22"/>
      <c r="B105" s="298" t="s">
        <v>60</v>
      </c>
      <c r="C105" s="298"/>
      <c r="D105" s="299"/>
      <c r="E105" s="496"/>
      <c r="F105" s="497"/>
      <c r="G105" s="498"/>
      <c r="H105" s="499"/>
      <c r="I105" s="44"/>
      <c r="J105" s="127"/>
      <c r="K105" s="127"/>
      <c r="L105" s="22"/>
      <c r="M105" s="22"/>
      <c r="N105" s="22"/>
      <c r="O105" s="22"/>
      <c r="P105" s="22"/>
      <c r="Q105" s="21"/>
      <c r="R105" s="21"/>
      <c r="S105" s="21"/>
      <c r="T105" s="21"/>
      <c r="U105" s="21"/>
      <c r="V105" s="21"/>
      <c r="W105" s="21"/>
      <c r="X105" s="21"/>
      <c r="Y105" s="21"/>
      <c r="Z105" s="21"/>
      <c r="AA105" s="21"/>
      <c r="AB105" s="21"/>
      <c r="AC105" s="21"/>
      <c r="AD105" s="21"/>
      <c r="AE105" s="21"/>
      <c r="AF105" s="21"/>
      <c r="AG105" s="21"/>
      <c r="AH105" s="21"/>
      <c r="AI105" s="21"/>
      <c r="AJ105" s="21"/>
      <c r="AK105" s="21"/>
      <c r="AL105" s="21"/>
    </row>
    <row r="106" spans="1:38" ht="24" customHeight="1">
      <c r="A106" s="22"/>
      <c r="B106" s="298" t="s">
        <v>223</v>
      </c>
      <c r="C106" s="298"/>
      <c r="D106" s="299"/>
      <c r="E106" s="321"/>
      <c r="F106" s="322"/>
      <c r="G106" s="321"/>
      <c r="H106" s="322"/>
      <c r="I106" s="44"/>
      <c r="J106" s="127"/>
      <c r="K106" s="127"/>
      <c r="L106" s="22"/>
      <c r="M106" s="22"/>
      <c r="N106" s="22"/>
      <c r="O106" s="22"/>
      <c r="P106" s="22"/>
      <c r="Q106" s="21"/>
      <c r="R106" s="21"/>
      <c r="S106" s="21"/>
      <c r="T106" s="21"/>
      <c r="U106" s="21"/>
      <c r="V106" s="21"/>
      <c r="W106" s="21"/>
      <c r="X106" s="21"/>
      <c r="Y106" s="21"/>
      <c r="Z106" s="21"/>
      <c r="AA106" s="21"/>
      <c r="AB106" s="21"/>
      <c r="AC106" s="21"/>
      <c r="AD106" s="21"/>
      <c r="AE106" s="21"/>
      <c r="AF106" s="21"/>
      <c r="AG106" s="21"/>
      <c r="AH106" s="21"/>
      <c r="AI106" s="21"/>
      <c r="AJ106" s="21"/>
      <c r="AK106" s="21"/>
      <c r="AL106" s="21"/>
    </row>
    <row r="107" spans="1:38" ht="24" customHeight="1">
      <c r="A107" s="22"/>
      <c r="B107" s="298" t="s">
        <v>148</v>
      </c>
      <c r="C107" s="298"/>
      <c r="D107" s="299"/>
      <c r="E107" s="285"/>
      <c r="F107" s="286"/>
      <c r="G107" s="285"/>
      <c r="H107" s="286"/>
      <c r="I107" s="44"/>
      <c r="J107" s="127"/>
      <c r="K107" s="127"/>
      <c r="L107" s="22"/>
      <c r="M107" s="22"/>
      <c r="N107" s="22"/>
      <c r="O107" s="22"/>
      <c r="P107" s="22"/>
      <c r="Q107" s="21"/>
      <c r="R107" s="21"/>
      <c r="S107" s="21"/>
      <c r="T107" s="21"/>
      <c r="U107" s="21"/>
      <c r="V107" s="21"/>
      <c r="W107" s="21"/>
      <c r="X107" s="21"/>
      <c r="Y107" s="21"/>
      <c r="Z107" s="21"/>
      <c r="AA107" s="21"/>
      <c r="AB107" s="21"/>
      <c r="AC107" s="21"/>
      <c r="AD107" s="21"/>
      <c r="AE107" s="21"/>
      <c r="AF107" s="21"/>
      <c r="AG107" s="21"/>
      <c r="AH107" s="21"/>
      <c r="AI107" s="21"/>
      <c r="AJ107" s="21"/>
      <c r="AK107" s="21"/>
      <c r="AL107" s="21"/>
    </row>
    <row r="108" spans="1:38" ht="15" customHeight="1">
      <c r="A108" s="22"/>
      <c r="B108" s="298"/>
      <c r="C108" s="298"/>
      <c r="D108" s="299"/>
      <c r="E108" s="77" t="s">
        <v>274</v>
      </c>
      <c r="F108" s="78" t="s">
        <v>275</v>
      </c>
      <c r="G108" s="77" t="s">
        <v>274</v>
      </c>
      <c r="H108" s="78" t="s">
        <v>275</v>
      </c>
      <c r="I108" s="44"/>
      <c r="J108" s="127"/>
      <c r="K108" s="127"/>
      <c r="L108" s="22"/>
      <c r="M108" s="22"/>
      <c r="N108" s="22"/>
      <c r="O108" s="22"/>
      <c r="P108" s="22"/>
      <c r="Q108" s="21"/>
      <c r="R108" s="21"/>
      <c r="S108" s="21"/>
      <c r="T108" s="21"/>
      <c r="U108" s="21"/>
      <c r="V108" s="21"/>
      <c r="W108" s="21"/>
      <c r="X108" s="21"/>
      <c r="Y108" s="21"/>
      <c r="Z108" s="21"/>
      <c r="AA108" s="21"/>
      <c r="AB108" s="21"/>
      <c r="AC108" s="21"/>
      <c r="AD108" s="21"/>
      <c r="AE108" s="21"/>
      <c r="AF108" s="21"/>
      <c r="AG108" s="21"/>
      <c r="AH108" s="21"/>
      <c r="AI108" s="21"/>
      <c r="AJ108" s="21"/>
      <c r="AK108" s="21"/>
      <c r="AL108" s="21"/>
    </row>
    <row r="109" spans="1:38" ht="30" customHeight="1">
      <c r="A109" s="22"/>
      <c r="B109" s="270" t="s">
        <v>209</v>
      </c>
      <c r="C109" s="337"/>
      <c r="D109" s="338"/>
      <c r="E109" s="79"/>
      <c r="F109" s="80"/>
      <c r="G109" s="79"/>
      <c r="H109" s="80"/>
      <c r="I109" s="44"/>
      <c r="J109" s="127"/>
      <c r="K109" s="127"/>
      <c r="L109" s="22"/>
      <c r="M109" s="22"/>
      <c r="N109" s="22"/>
      <c r="O109" s="22"/>
      <c r="P109" s="22"/>
      <c r="Q109" s="21"/>
      <c r="R109" s="21"/>
      <c r="S109" s="21"/>
      <c r="T109" s="21"/>
      <c r="U109" s="21"/>
      <c r="V109" s="21"/>
      <c r="W109" s="21"/>
      <c r="X109" s="21"/>
      <c r="Y109" s="21"/>
      <c r="Z109" s="21"/>
      <c r="AA109" s="21"/>
      <c r="AB109" s="21"/>
      <c r="AC109" s="21"/>
      <c r="AD109" s="21"/>
      <c r="AE109" s="21"/>
      <c r="AF109" s="21"/>
      <c r="AG109" s="21"/>
      <c r="AH109" s="21"/>
      <c r="AI109" s="21"/>
      <c r="AJ109" s="21"/>
      <c r="AK109" s="21"/>
      <c r="AL109" s="21"/>
    </row>
    <row r="110" spans="1:38" ht="30" customHeight="1">
      <c r="A110" s="22"/>
      <c r="B110" s="270" t="s">
        <v>149</v>
      </c>
      <c r="C110" s="337"/>
      <c r="D110" s="338"/>
      <c r="E110" s="81"/>
      <c r="F110" s="82"/>
      <c r="G110" s="81"/>
      <c r="H110" s="82"/>
      <c r="I110" s="44"/>
      <c r="J110" s="127"/>
      <c r="K110" s="127"/>
      <c r="L110" s="22"/>
      <c r="M110" s="22"/>
      <c r="N110" s="22"/>
      <c r="O110" s="22"/>
      <c r="P110" s="22"/>
      <c r="Q110" s="21"/>
      <c r="R110" s="21"/>
      <c r="S110" s="21"/>
      <c r="T110" s="21"/>
      <c r="U110" s="21"/>
      <c r="V110" s="21"/>
      <c r="W110" s="21"/>
      <c r="X110" s="21"/>
      <c r="Y110" s="21"/>
      <c r="Z110" s="21"/>
      <c r="AA110" s="21"/>
      <c r="AB110" s="21"/>
      <c r="AC110" s="21"/>
      <c r="AD110" s="21"/>
      <c r="AE110" s="21"/>
      <c r="AF110" s="21"/>
      <c r="AG110" s="21"/>
      <c r="AH110" s="21"/>
      <c r="AI110" s="21"/>
      <c r="AJ110" s="21"/>
      <c r="AK110" s="21"/>
      <c r="AL110" s="21"/>
    </row>
    <row r="111" spans="1:38" ht="30" customHeight="1">
      <c r="A111" s="22"/>
      <c r="B111" s="355" t="s">
        <v>349</v>
      </c>
      <c r="C111" s="271"/>
      <c r="D111" s="272"/>
      <c r="E111" s="79"/>
      <c r="F111" s="80"/>
      <c r="G111" s="79"/>
      <c r="H111" s="80"/>
      <c r="I111" s="44"/>
      <c r="J111" s="127"/>
      <c r="K111" s="127"/>
      <c r="L111" s="22"/>
      <c r="M111" s="22"/>
      <c r="N111" s="22"/>
      <c r="O111" s="22"/>
      <c r="P111" s="22"/>
      <c r="Q111" s="21"/>
      <c r="R111" s="21"/>
      <c r="S111" s="21"/>
      <c r="T111" s="21"/>
      <c r="U111" s="21"/>
      <c r="V111" s="21"/>
      <c r="W111" s="21"/>
      <c r="X111" s="21"/>
      <c r="Y111" s="21"/>
      <c r="Z111" s="21"/>
      <c r="AA111" s="21"/>
      <c r="AB111" s="21"/>
      <c r="AC111" s="21"/>
      <c r="AD111" s="21"/>
      <c r="AE111" s="21"/>
      <c r="AF111" s="21"/>
      <c r="AG111" s="21"/>
      <c r="AH111" s="21"/>
      <c r="AI111" s="21"/>
      <c r="AJ111" s="21"/>
      <c r="AK111" s="21"/>
      <c r="AL111" s="21"/>
    </row>
    <row r="112" spans="1:38" ht="30" customHeight="1">
      <c r="A112" s="22"/>
      <c r="B112" s="270" t="s">
        <v>95</v>
      </c>
      <c r="C112" s="271"/>
      <c r="D112" s="272"/>
      <c r="E112" s="79"/>
      <c r="F112" s="80"/>
      <c r="G112" s="79"/>
      <c r="H112" s="80"/>
      <c r="I112" s="44"/>
      <c r="J112" s="127"/>
      <c r="K112" s="127"/>
      <c r="L112" s="22"/>
      <c r="M112" s="22"/>
      <c r="N112" s="22"/>
      <c r="O112" s="22"/>
      <c r="P112" s="22"/>
      <c r="Q112" s="21"/>
      <c r="R112" s="21"/>
      <c r="S112" s="21"/>
      <c r="T112" s="21"/>
      <c r="U112" s="21"/>
      <c r="V112" s="21"/>
      <c r="W112" s="21"/>
      <c r="X112" s="21"/>
      <c r="Y112" s="21"/>
      <c r="Z112" s="21"/>
      <c r="AA112" s="21"/>
      <c r="AB112" s="21"/>
      <c r="AC112" s="21"/>
      <c r="AD112" s="21"/>
      <c r="AE112" s="21"/>
      <c r="AF112" s="21"/>
      <c r="AG112" s="21"/>
      <c r="AH112" s="21"/>
      <c r="AI112" s="21"/>
      <c r="AJ112" s="21"/>
      <c r="AK112" s="21"/>
      <c r="AL112" s="21"/>
    </row>
    <row r="113" spans="1:38" ht="30" customHeight="1">
      <c r="A113" s="22"/>
      <c r="B113" s="355" t="s">
        <v>331</v>
      </c>
      <c r="C113" s="271"/>
      <c r="D113" s="272"/>
      <c r="E113" s="83"/>
      <c r="F113" s="84"/>
      <c r="G113" s="83"/>
      <c r="H113" s="84"/>
      <c r="I113" s="347" t="str">
        <f>IF(OR(F114="Combined Lane",H114="Combined Lane",F115=4,H115=4),"Note: TIB does not give points for combined lanes and discourages the use of combined lanes as bicycle facilities. Points will only be given for dedicated bicycle facilities at least 5' in width.","")</f>
        <v/>
      </c>
      <c r="J113" s="127"/>
      <c r="K113" s="127"/>
      <c r="L113" s="22"/>
      <c r="M113" s="22"/>
      <c r="N113" s="22"/>
      <c r="O113" s="22"/>
      <c r="P113" s="22"/>
      <c r="Q113" s="21"/>
      <c r="R113" s="21"/>
      <c r="S113" s="21"/>
      <c r="T113" s="21"/>
      <c r="U113" s="21"/>
      <c r="V113" s="21"/>
      <c r="W113" s="21"/>
      <c r="X113" s="21"/>
      <c r="Y113" s="21"/>
      <c r="Z113" s="21"/>
      <c r="AA113" s="21"/>
      <c r="AB113" s="21"/>
      <c r="AC113" s="21"/>
      <c r="AD113" s="21"/>
      <c r="AE113" s="21"/>
      <c r="AF113" s="21"/>
      <c r="AG113" s="21"/>
      <c r="AH113" s="21"/>
      <c r="AI113" s="21"/>
      <c r="AJ113" s="21"/>
      <c r="AK113" s="21"/>
      <c r="AL113" s="21"/>
    </row>
    <row r="114" spans="1:38" ht="30" customHeight="1">
      <c r="A114" s="22"/>
      <c r="B114" s="355" t="s">
        <v>565</v>
      </c>
      <c r="C114" s="271"/>
      <c r="D114" s="272"/>
      <c r="E114" s="85"/>
      <c r="F114" s="86"/>
      <c r="G114" s="85"/>
      <c r="H114" s="86"/>
      <c r="I114" s="347"/>
      <c r="J114" s="127"/>
      <c r="K114" s="127"/>
      <c r="L114" s="22"/>
      <c r="M114" s="22"/>
      <c r="N114" s="22"/>
      <c r="O114" s="22"/>
      <c r="P114" s="22"/>
      <c r="Q114" s="21"/>
      <c r="R114" s="21"/>
      <c r="S114" s="21"/>
      <c r="T114" s="21"/>
      <c r="U114" s="21"/>
      <c r="V114" s="21"/>
      <c r="W114" s="21"/>
      <c r="X114" s="21"/>
      <c r="Y114" s="21"/>
      <c r="Z114" s="21"/>
      <c r="AA114" s="21"/>
      <c r="AB114" s="21"/>
      <c r="AC114" s="21"/>
      <c r="AD114" s="21"/>
      <c r="AE114" s="21"/>
      <c r="AF114" s="21"/>
      <c r="AG114" s="21"/>
      <c r="AH114" s="21"/>
      <c r="AI114" s="21"/>
      <c r="AJ114" s="21"/>
      <c r="AK114" s="21"/>
      <c r="AL114" s="21"/>
    </row>
    <row r="115" spans="1:38" ht="30" customHeight="1">
      <c r="A115" s="22"/>
      <c r="B115" s="355" t="s">
        <v>348</v>
      </c>
      <c r="C115" s="271"/>
      <c r="D115" s="272"/>
      <c r="E115" s="79"/>
      <c r="F115" s="80"/>
      <c r="G115" s="79"/>
      <c r="H115" s="80"/>
      <c r="I115" s="347"/>
      <c r="J115" s="127"/>
      <c r="K115" s="127"/>
      <c r="L115" s="22"/>
      <c r="M115" s="22"/>
      <c r="N115" s="22"/>
      <c r="O115" s="25"/>
      <c r="P115" s="25"/>
      <c r="Q115" s="21"/>
      <c r="R115" s="21"/>
      <c r="S115" s="21"/>
      <c r="T115" s="21"/>
      <c r="U115" s="21"/>
      <c r="V115" s="21"/>
      <c r="W115" s="21"/>
      <c r="X115" s="21"/>
      <c r="Y115" s="21"/>
      <c r="Z115" s="21"/>
      <c r="AA115" s="21"/>
      <c r="AB115" s="21"/>
      <c r="AC115" s="21"/>
      <c r="AD115" s="21"/>
      <c r="AE115" s="21"/>
      <c r="AF115" s="21"/>
      <c r="AG115" s="21"/>
      <c r="AH115" s="21"/>
      <c r="AI115" s="21"/>
      <c r="AJ115" s="21"/>
      <c r="AK115" s="21"/>
      <c r="AL115" s="21"/>
    </row>
    <row r="116" spans="1:38" ht="30" customHeight="1">
      <c r="A116" s="22"/>
      <c r="B116" s="270" t="s">
        <v>210</v>
      </c>
      <c r="C116" s="337"/>
      <c r="D116" s="338"/>
      <c r="E116" s="79"/>
      <c r="F116" s="80"/>
      <c r="G116" s="79"/>
      <c r="H116" s="80"/>
      <c r="I116" s="44"/>
      <c r="J116" s="127"/>
      <c r="K116" s="127"/>
      <c r="L116" s="22"/>
      <c r="M116" s="22"/>
      <c r="N116" s="22"/>
      <c r="O116" s="22"/>
      <c r="P116" s="22"/>
      <c r="Q116" s="21"/>
      <c r="R116" s="21"/>
      <c r="S116" s="21"/>
      <c r="T116" s="21"/>
      <c r="U116" s="21"/>
      <c r="V116" s="21"/>
      <c r="W116" s="21"/>
      <c r="X116" s="21"/>
      <c r="Y116" s="21"/>
      <c r="Z116" s="21"/>
      <c r="AA116" s="21"/>
      <c r="AB116" s="21"/>
      <c r="AC116" s="21"/>
      <c r="AD116" s="21"/>
      <c r="AE116" s="21"/>
      <c r="AF116" s="21"/>
      <c r="AG116" s="21"/>
      <c r="AH116" s="21"/>
      <c r="AI116" s="21"/>
      <c r="AJ116" s="21"/>
      <c r="AK116" s="21"/>
      <c r="AL116" s="21"/>
    </row>
    <row r="117" spans="1:38" ht="30" customHeight="1">
      <c r="A117" s="22"/>
      <c r="B117" s="355" t="s">
        <v>564</v>
      </c>
      <c r="C117" s="271"/>
      <c r="D117" s="272"/>
      <c r="E117" s="83"/>
      <c r="F117" s="84"/>
      <c r="G117" s="83"/>
      <c r="H117" s="84"/>
      <c r="I117" s="44"/>
      <c r="J117" s="127"/>
      <c r="K117" s="127"/>
      <c r="L117" s="22"/>
      <c r="M117" s="22"/>
      <c r="N117" s="22"/>
      <c r="O117" s="22"/>
      <c r="P117" s="22"/>
      <c r="Q117" s="21"/>
      <c r="R117" s="21"/>
      <c r="S117" s="21"/>
      <c r="T117" s="21"/>
      <c r="U117" s="21"/>
      <c r="V117" s="21"/>
      <c r="W117" s="21"/>
      <c r="X117" s="21"/>
      <c r="Y117" s="21"/>
      <c r="Z117" s="21"/>
      <c r="AA117" s="21"/>
      <c r="AB117" s="21"/>
      <c r="AC117" s="21"/>
      <c r="AD117" s="21"/>
      <c r="AE117" s="21"/>
      <c r="AF117" s="21"/>
      <c r="AG117" s="21"/>
      <c r="AH117" s="21"/>
      <c r="AI117" s="21"/>
      <c r="AJ117" s="21"/>
      <c r="AK117" s="21"/>
      <c r="AL117" s="21"/>
    </row>
    <row r="118" spans="1:38" ht="30" customHeight="1">
      <c r="A118" s="22"/>
      <c r="B118" s="355" t="s">
        <v>211</v>
      </c>
      <c r="C118" s="271"/>
      <c r="D118" s="272"/>
      <c r="E118" s="79"/>
      <c r="F118" s="80"/>
      <c r="G118" s="79"/>
      <c r="H118" s="80"/>
      <c r="I118" s="44"/>
      <c r="J118" s="127"/>
      <c r="K118" s="127"/>
      <c r="L118" s="22"/>
      <c r="M118" s="22"/>
      <c r="N118" s="22"/>
      <c r="O118" s="22"/>
      <c r="P118" s="22"/>
      <c r="Q118" s="21"/>
      <c r="R118" s="21"/>
      <c r="S118" s="21"/>
      <c r="T118" s="21"/>
      <c r="U118" s="21"/>
      <c r="V118" s="21"/>
      <c r="W118" s="21"/>
      <c r="X118" s="21"/>
      <c r="Y118" s="21"/>
      <c r="Z118" s="21"/>
      <c r="AA118" s="21"/>
      <c r="AB118" s="21"/>
      <c r="AC118" s="21"/>
      <c r="AD118" s="21"/>
      <c r="AE118" s="21"/>
      <c r="AF118" s="21"/>
      <c r="AG118" s="21"/>
      <c r="AH118" s="21"/>
      <c r="AI118" s="21"/>
      <c r="AJ118" s="21"/>
      <c r="AK118" s="21"/>
      <c r="AL118" s="21"/>
    </row>
    <row r="119" spans="1:38" ht="30" customHeight="1">
      <c r="A119" s="22"/>
      <c r="B119" s="355" t="s">
        <v>225</v>
      </c>
      <c r="C119" s="271"/>
      <c r="D119" s="272"/>
      <c r="E119" s="79"/>
      <c r="F119" s="80"/>
      <c r="G119" s="79"/>
      <c r="H119" s="80"/>
      <c r="I119" s="44"/>
      <c r="J119" s="127"/>
      <c r="K119" s="127"/>
      <c r="L119" s="22"/>
      <c r="M119" s="22"/>
      <c r="N119" s="22"/>
      <c r="O119" s="22"/>
      <c r="P119" s="22"/>
      <c r="Q119" s="21"/>
      <c r="R119" s="21"/>
      <c r="S119" s="21"/>
      <c r="T119" s="21"/>
      <c r="U119" s="21"/>
      <c r="V119" s="21"/>
      <c r="W119" s="21"/>
      <c r="X119" s="21"/>
      <c r="Y119" s="21"/>
      <c r="Z119" s="21"/>
      <c r="AA119" s="21"/>
      <c r="AB119" s="21"/>
      <c r="AC119" s="21"/>
      <c r="AD119" s="21"/>
      <c r="AE119" s="21"/>
      <c r="AF119" s="21"/>
      <c r="AG119" s="21"/>
      <c r="AH119" s="21"/>
      <c r="AI119" s="21"/>
      <c r="AJ119" s="21"/>
      <c r="AK119" s="21"/>
      <c r="AL119" s="21"/>
    </row>
    <row r="120" spans="1:38" ht="30" customHeight="1">
      <c r="A120" s="22"/>
      <c r="B120" s="355" t="s">
        <v>286</v>
      </c>
      <c r="C120" s="271"/>
      <c r="D120" s="272"/>
      <c r="E120" s="83"/>
      <c r="F120" s="84"/>
      <c r="G120" s="83"/>
      <c r="H120" s="84"/>
      <c r="I120" s="44"/>
      <c r="J120" s="127"/>
      <c r="K120" s="127"/>
      <c r="L120" s="22"/>
      <c r="M120" s="22"/>
      <c r="N120" s="22"/>
      <c r="O120" s="22"/>
      <c r="P120" s="22"/>
      <c r="Q120" s="21"/>
      <c r="R120" s="21"/>
      <c r="S120" s="21"/>
      <c r="T120" s="21"/>
      <c r="U120" s="21"/>
      <c r="V120" s="21"/>
      <c r="W120" s="21"/>
      <c r="X120" s="21"/>
      <c r="Y120" s="21"/>
      <c r="Z120" s="21"/>
      <c r="AA120" s="21"/>
      <c r="AB120" s="21"/>
      <c r="AC120" s="21"/>
      <c r="AD120" s="21"/>
      <c r="AE120" s="21"/>
      <c r="AF120" s="21"/>
      <c r="AG120" s="21"/>
      <c r="AH120" s="21"/>
      <c r="AI120" s="21"/>
      <c r="AJ120" s="21"/>
      <c r="AK120" s="21"/>
      <c r="AL120" s="21"/>
    </row>
    <row r="121" spans="1:38" ht="30" customHeight="1">
      <c r="A121" s="22"/>
      <c r="B121" s="355" t="s">
        <v>285</v>
      </c>
      <c r="C121" s="271"/>
      <c r="D121" s="272"/>
      <c r="E121" s="83"/>
      <c r="F121" s="84"/>
      <c r="G121" s="83"/>
      <c r="H121" s="84"/>
      <c r="I121" s="44"/>
      <c r="J121" s="127"/>
      <c r="K121" s="127"/>
      <c r="L121" s="22"/>
      <c r="M121" s="22"/>
      <c r="N121" s="22"/>
      <c r="O121" s="22"/>
      <c r="P121" s="22"/>
      <c r="Q121" s="21"/>
      <c r="R121" s="21"/>
      <c r="S121" s="21"/>
      <c r="T121" s="21"/>
      <c r="U121" s="21"/>
      <c r="V121" s="21"/>
      <c r="W121" s="21"/>
      <c r="X121" s="21"/>
      <c r="Y121" s="21"/>
      <c r="Z121" s="21"/>
      <c r="AA121" s="21"/>
      <c r="AB121" s="21"/>
      <c r="AC121" s="21"/>
      <c r="AD121" s="21"/>
      <c r="AE121" s="21"/>
      <c r="AF121" s="21"/>
      <c r="AG121" s="21"/>
      <c r="AH121" s="21"/>
      <c r="AI121" s="21"/>
      <c r="AJ121" s="21"/>
      <c r="AK121" s="21"/>
      <c r="AL121" s="21"/>
    </row>
    <row r="122" spans="1:38" ht="30" customHeight="1">
      <c r="A122" s="22"/>
      <c r="B122" s="355" t="s">
        <v>224</v>
      </c>
      <c r="C122" s="271"/>
      <c r="D122" s="272"/>
      <c r="E122" s="83"/>
      <c r="F122" s="84"/>
      <c r="G122" s="83"/>
      <c r="H122" s="84"/>
      <c r="I122" s="44"/>
      <c r="J122" s="127"/>
      <c r="K122" s="127"/>
      <c r="L122" s="22"/>
      <c r="M122" s="22"/>
      <c r="N122" s="22"/>
      <c r="O122" s="22"/>
      <c r="P122" s="22"/>
      <c r="Q122" s="21"/>
      <c r="R122" s="21"/>
      <c r="S122" s="21"/>
      <c r="T122" s="21"/>
      <c r="U122" s="21"/>
      <c r="V122" s="21"/>
      <c r="W122" s="21"/>
      <c r="X122" s="21"/>
      <c r="Y122" s="21"/>
      <c r="Z122" s="21"/>
      <c r="AA122" s="21"/>
      <c r="AB122" s="21"/>
      <c r="AC122" s="21"/>
      <c r="AD122" s="21"/>
      <c r="AE122" s="21"/>
      <c r="AF122" s="21"/>
      <c r="AG122" s="21"/>
      <c r="AH122" s="21"/>
      <c r="AI122" s="21"/>
      <c r="AJ122" s="21"/>
      <c r="AK122" s="21"/>
      <c r="AL122" s="21"/>
    </row>
    <row r="123" spans="1:38" ht="30" customHeight="1">
      <c r="A123" s="22"/>
      <c r="B123" s="270" t="s">
        <v>150</v>
      </c>
      <c r="C123" s="337"/>
      <c r="D123" s="338"/>
      <c r="E123" s="115"/>
      <c r="F123" s="116"/>
      <c r="G123" s="115"/>
      <c r="H123" s="116"/>
      <c r="I123" s="44"/>
      <c r="J123" s="127"/>
      <c r="K123" s="127"/>
      <c r="L123" s="22"/>
      <c r="M123" s="22"/>
      <c r="N123" s="22"/>
      <c r="O123" s="22"/>
      <c r="P123" s="22"/>
      <c r="Q123" s="21"/>
      <c r="R123" s="21"/>
      <c r="S123" s="21"/>
      <c r="T123" s="21"/>
      <c r="U123" s="21"/>
      <c r="V123" s="21"/>
      <c r="W123" s="21"/>
      <c r="X123" s="21"/>
      <c r="Y123" s="21"/>
      <c r="Z123" s="21"/>
      <c r="AA123" s="21"/>
      <c r="AB123" s="21"/>
      <c r="AC123" s="21"/>
      <c r="AD123" s="21"/>
      <c r="AE123" s="21"/>
      <c r="AF123" s="21"/>
      <c r="AG123" s="21"/>
      <c r="AH123" s="21"/>
      <c r="AI123" s="21"/>
      <c r="AJ123" s="21"/>
      <c r="AK123" s="21"/>
      <c r="AL123" s="21"/>
    </row>
    <row r="124" spans="1:38" ht="48" customHeight="1">
      <c r="A124" s="22"/>
      <c r="B124" s="421" t="s">
        <v>674</v>
      </c>
      <c r="C124" s="422"/>
      <c r="D124" s="422"/>
      <c r="E124" s="422"/>
      <c r="F124" s="422"/>
      <c r="G124" s="422"/>
      <c r="H124" s="423"/>
      <c r="I124" s="44"/>
      <c r="J124" s="127"/>
      <c r="K124" s="127"/>
      <c r="L124" s="22"/>
      <c r="M124" s="22"/>
      <c r="N124" s="22"/>
      <c r="O124" s="22"/>
      <c r="P124" s="22"/>
      <c r="Q124" s="21"/>
      <c r="R124" s="21"/>
      <c r="S124" s="21"/>
      <c r="T124" s="21"/>
      <c r="U124" s="21"/>
      <c r="V124" s="21"/>
      <c r="W124" s="21"/>
      <c r="X124" s="21"/>
      <c r="Y124" s="21"/>
      <c r="Z124" s="21"/>
      <c r="AA124" s="21"/>
      <c r="AB124" s="21"/>
      <c r="AC124" s="21"/>
      <c r="AD124" s="21"/>
      <c r="AE124" s="21"/>
      <c r="AF124" s="21"/>
      <c r="AG124" s="21"/>
      <c r="AH124" s="21"/>
      <c r="AI124" s="21"/>
      <c r="AJ124" s="21"/>
      <c r="AK124" s="21"/>
      <c r="AL124" s="21"/>
    </row>
    <row r="125" spans="1:38" ht="8.25" customHeight="1">
      <c r="A125" s="22"/>
      <c r="B125" s="218"/>
      <c r="C125" s="218"/>
      <c r="D125" s="218"/>
      <c r="E125" s="202"/>
      <c r="F125" s="202"/>
      <c r="G125" s="202"/>
      <c r="H125" s="203"/>
      <c r="I125" s="44"/>
      <c r="J125" s="127"/>
      <c r="K125" s="127"/>
      <c r="L125" s="22"/>
      <c r="M125" s="22"/>
      <c r="N125" s="22"/>
      <c r="O125" s="22"/>
      <c r="P125" s="22"/>
      <c r="Q125" s="21"/>
      <c r="R125" s="21"/>
      <c r="S125" s="21"/>
      <c r="T125" s="21"/>
      <c r="U125" s="21"/>
      <c r="V125" s="21"/>
      <c r="W125" s="21"/>
      <c r="X125" s="21"/>
      <c r="Y125" s="21"/>
      <c r="Z125" s="21"/>
      <c r="AA125" s="21"/>
      <c r="AB125" s="21"/>
      <c r="AC125" s="21"/>
      <c r="AD125" s="21"/>
      <c r="AE125" s="21"/>
      <c r="AF125" s="21"/>
      <c r="AG125" s="21"/>
      <c r="AH125" s="21"/>
      <c r="AI125" s="21"/>
      <c r="AJ125" s="21"/>
      <c r="AK125" s="21"/>
      <c r="AL125" s="21"/>
    </row>
    <row r="126" spans="1:38" ht="15" customHeight="1">
      <c r="A126" s="22"/>
      <c r="B126" s="37"/>
      <c r="C126" s="38"/>
      <c r="D126" s="38"/>
      <c r="E126" s="348" t="s">
        <v>203</v>
      </c>
      <c r="F126" s="349"/>
      <c r="G126" s="348" t="s">
        <v>204</v>
      </c>
      <c r="H126" s="349"/>
      <c r="I126" s="44"/>
      <c r="J126" s="127"/>
      <c r="K126" s="127"/>
      <c r="L126" s="22"/>
      <c r="M126" s="22"/>
      <c r="N126" s="22"/>
      <c r="O126" s="22"/>
      <c r="P126" s="22"/>
      <c r="Q126" s="21"/>
      <c r="R126" s="21"/>
      <c r="S126" s="21"/>
      <c r="T126" s="21"/>
      <c r="U126" s="21"/>
      <c r="V126" s="21"/>
      <c r="W126" s="21"/>
      <c r="X126" s="21"/>
      <c r="Y126" s="21"/>
      <c r="Z126" s="21"/>
      <c r="AA126" s="21"/>
      <c r="AB126" s="21"/>
      <c r="AC126" s="21"/>
      <c r="AD126" s="21"/>
      <c r="AE126" s="21"/>
      <c r="AF126" s="21"/>
      <c r="AG126" s="21"/>
      <c r="AH126" s="21"/>
      <c r="AI126" s="21"/>
      <c r="AJ126" s="21"/>
      <c r="AK126" s="21"/>
      <c r="AL126" s="21"/>
    </row>
    <row r="127" spans="1:38" ht="40.5" customHeight="1">
      <c r="A127" s="22"/>
      <c r="B127" s="298" t="s">
        <v>60</v>
      </c>
      <c r="C127" s="298"/>
      <c r="D127" s="299"/>
      <c r="E127" s="353" t="str">
        <f>IF(_seg1&lt;&gt;"",_seg1,"")</f>
        <v/>
      </c>
      <c r="F127" s="354"/>
      <c r="G127" s="353" t="str">
        <f>IF(_seg2&lt;&gt;"",_seg2,"")</f>
        <v/>
      </c>
      <c r="H127" s="354"/>
      <c r="I127" s="44"/>
      <c r="J127" s="127"/>
      <c r="K127" s="127"/>
      <c r="L127" s="22"/>
      <c r="M127" s="22"/>
      <c r="N127" s="22"/>
      <c r="O127" s="22"/>
      <c r="P127" s="22"/>
      <c r="Q127" s="21"/>
      <c r="R127" s="21"/>
      <c r="S127" s="21"/>
      <c r="T127" s="21"/>
      <c r="U127" s="21"/>
      <c r="V127" s="21"/>
      <c r="W127" s="21"/>
      <c r="X127" s="21"/>
      <c r="Y127" s="21"/>
      <c r="Z127" s="21"/>
      <c r="AA127" s="21"/>
      <c r="AB127" s="21"/>
      <c r="AC127" s="21"/>
      <c r="AD127" s="21"/>
      <c r="AE127" s="21"/>
      <c r="AF127" s="21"/>
      <c r="AG127" s="21"/>
      <c r="AH127" s="21"/>
      <c r="AI127" s="21"/>
      <c r="AJ127" s="21"/>
      <c r="AK127" s="21"/>
      <c r="AL127" s="21"/>
    </row>
    <row r="128" spans="1:38" ht="15" customHeight="1">
      <c r="A128" s="22"/>
      <c r="B128" s="298"/>
      <c r="C128" s="298"/>
      <c r="D128" s="299"/>
      <c r="E128" s="77" t="s">
        <v>274</v>
      </c>
      <c r="F128" s="78" t="s">
        <v>275</v>
      </c>
      <c r="G128" s="77" t="s">
        <v>274</v>
      </c>
      <c r="H128" s="78" t="s">
        <v>275</v>
      </c>
      <c r="I128" s="44"/>
      <c r="J128" s="127"/>
      <c r="K128" s="127"/>
      <c r="L128" s="22"/>
      <c r="M128" s="22"/>
      <c r="N128" s="22"/>
      <c r="O128" s="22"/>
      <c r="P128" s="22"/>
      <c r="Q128" s="21"/>
      <c r="R128" s="21"/>
      <c r="S128" s="21"/>
      <c r="T128" s="21"/>
      <c r="U128" s="21"/>
      <c r="V128" s="21"/>
      <c r="W128" s="21"/>
      <c r="X128" s="21"/>
      <c r="Y128" s="21"/>
      <c r="Z128" s="21"/>
      <c r="AA128" s="21"/>
      <c r="AB128" s="21"/>
      <c r="AC128" s="21"/>
      <c r="AD128" s="21"/>
      <c r="AE128" s="21"/>
      <c r="AF128" s="21"/>
      <c r="AG128" s="21"/>
      <c r="AH128" s="21"/>
      <c r="AI128" s="21"/>
      <c r="AJ128" s="21"/>
      <c r="AK128" s="21"/>
      <c r="AL128" s="21"/>
    </row>
    <row r="129" spans="1:38" ht="30" customHeight="1">
      <c r="A129" s="22"/>
      <c r="B129" s="355" t="s">
        <v>331</v>
      </c>
      <c r="C129" s="271"/>
      <c r="D129" s="272"/>
      <c r="E129" s="83"/>
      <c r="F129" s="84"/>
      <c r="G129" s="83"/>
      <c r="H129" s="84"/>
      <c r="I129" s="44"/>
      <c r="J129" s="127"/>
      <c r="K129" s="127"/>
      <c r="L129" s="22"/>
      <c r="M129" s="22"/>
      <c r="N129" s="22"/>
      <c r="O129" s="22"/>
      <c r="P129" s="22"/>
      <c r="Q129" s="21"/>
      <c r="R129" s="21"/>
      <c r="S129" s="21"/>
      <c r="T129" s="21"/>
      <c r="U129" s="21"/>
      <c r="V129" s="21"/>
      <c r="W129" s="21"/>
      <c r="X129" s="21"/>
      <c r="Y129" s="21"/>
      <c r="Z129" s="21"/>
      <c r="AA129" s="21"/>
      <c r="AB129" s="21"/>
      <c r="AC129" s="21"/>
      <c r="AD129" s="21"/>
      <c r="AE129" s="21"/>
      <c r="AF129" s="21"/>
      <c r="AG129" s="21"/>
      <c r="AH129" s="21"/>
      <c r="AI129" s="21"/>
      <c r="AJ129" s="21"/>
      <c r="AK129" s="21"/>
      <c r="AL129" s="21"/>
    </row>
    <row r="130" spans="1:38" ht="30" customHeight="1">
      <c r="A130" s="22"/>
      <c r="B130" s="355" t="s">
        <v>621</v>
      </c>
      <c r="C130" s="271"/>
      <c r="D130" s="272"/>
      <c r="E130" s="83"/>
      <c r="F130" s="84"/>
      <c r="G130" s="83"/>
      <c r="H130" s="84"/>
      <c r="I130" s="44"/>
      <c r="J130" s="127"/>
      <c r="K130" s="127"/>
      <c r="L130" s="22"/>
      <c r="M130" s="22"/>
      <c r="N130" s="22"/>
      <c r="O130" s="22"/>
      <c r="P130" s="22"/>
      <c r="Q130" s="21"/>
      <c r="R130" s="21"/>
      <c r="S130" s="21"/>
      <c r="T130" s="21"/>
      <c r="U130" s="21"/>
      <c r="V130" s="21"/>
      <c r="W130" s="21"/>
      <c r="X130" s="21"/>
      <c r="Y130" s="21"/>
      <c r="Z130" s="21"/>
      <c r="AA130" s="21"/>
      <c r="AB130" s="21"/>
      <c r="AC130" s="21"/>
      <c r="AD130" s="21"/>
      <c r="AE130" s="21"/>
      <c r="AF130" s="21"/>
      <c r="AG130" s="21"/>
      <c r="AH130" s="21"/>
      <c r="AI130" s="21"/>
      <c r="AJ130" s="21"/>
      <c r="AK130" s="21"/>
      <c r="AL130" s="21"/>
    </row>
    <row r="131" spans="1:38" ht="30" customHeight="1">
      <c r="A131" s="22"/>
      <c r="B131" s="355" t="s">
        <v>93</v>
      </c>
      <c r="C131" s="271"/>
      <c r="D131" s="272"/>
      <c r="E131" s="79"/>
      <c r="F131" s="80"/>
      <c r="G131" s="79"/>
      <c r="H131" s="80"/>
      <c r="I131" s="44" t="str">
        <f>IF(OR(F131="no", H131="no"),"ADA is required", "")</f>
        <v/>
      </c>
      <c r="J131" s="127"/>
      <c r="K131" s="127"/>
      <c r="L131" s="22"/>
      <c r="M131" s="22"/>
      <c r="N131" s="22"/>
      <c r="O131" s="22"/>
      <c r="P131" s="22"/>
      <c r="Q131" s="21"/>
      <c r="R131" s="21"/>
      <c r="S131" s="21"/>
      <c r="T131" s="21"/>
      <c r="U131" s="21"/>
      <c r="V131" s="21"/>
      <c r="W131" s="21"/>
      <c r="X131" s="21"/>
      <c r="Y131" s="21"/>
      <c r="Z131" s="21"/>
      <c r="AA131" s="21"/>
      <c r="AB131" s="21"/>
      <c r="AC131" s="21"/>
      <c r="AD131" s="21"/>
      <c r="AE131" s="21"/>
      <c r="AF131" s="21"/>
      <c r="AG131" s="21"/>
      <c r="AH131" s="21"/>
      <c r="AI131" s="21"/>
      <c r="AJ131" s="21"/>
      <c r="AK131" s="21"/>
      <c r="AL131" s="21"/>
    </row>
    <row r="132" spans="1:38" ht="30" customHeight="1">
      <c r="A132" s="22"/>
      <c r="B132" s="355" t="s">
        <v>231</v>
      </c>
      <c r="C132" s="271"/>
      <c r="D132" s="272"/>
      <c r="E132" s="79"/>
      <c r="F132" s="80"/>
      <c r="G132" s="79"/>
      <c r="H132" s="80"/>
      <c r="I132" s="44"/>
      <c r="J132" s="127"/>
      <c r="K132" s="127"/>
      <c r="L132" s="22"/>
      <c r="M132" s="22"/>
      <c r="N132" s="22"/>
      <c r="O132" s="22"/>
      <c r="P132" s="22"/>
      <c r="Q132" s="21"/>
      <c r="R132" s="21"/>
      <c r="S132" s="21"/>
      <c r="T132" s="21"/>
      <c r="U132" s="21"/>
      <c r="V132" s="21"/>
      <c r="W132" s="21"/>
      <c r="X132" s="21"/>
      <c r="Y132" s="21"/>
      <c r="Z132" s="21"/>
      <c r="AA132" s="21"/>
      <c r="AB132" s="21"/>
      <c r="AC132" s="21"/>
      <c r="AD132" s="21"/>
      <c r="AE132" s="21"/>
      <c r="AF132" s="21"/>
      <c r="AG132" s="21"/>
      <c r="AH132" s="21"/>
      <c r="AI132" s="21"/>
      <c r="AJ132" s="21"/>
      <c r="AK132" s="21"/>
      <c r="AL132" s="21"/>
    </row>
    <row r="133" spans="1:38" ht="30" customHeight="1">
      <c r="A133" s="22"/>
      <c r="B133" s="355" t="s">
        <v>226</v>
      </c>
      <c r="C133" s="271"/>
      <c r="D133" s="272"/>
      <c r="E133" s="124"/>
      <c r="F133" s="131"/>
      <c r="G133" s="124"/>
      <c r="H133" s="125"/>
      <c r="I133" s="44"/>
      <c r="J133" s="127"/>
      <c r="K133" s="127"/>
      <c r="L133" s="22"/>
      <c r="M133" s="22"/>
      <c r="N133" s="22"/>
      <c r="O133" s="22"/>
      <c r="P133" s="22"/>
      <c r="Q133" s="21"/>
      <c r="R133" s="21"/>
      <c r="S133" s="21"/>
      <c r="T133" s="21"/>
      <c r="U133" s="21"/>
      <c r="V133" s="21"/>
      <c r="W133" s="21"/>
      <c r="X133" s="21"/>
      <c r="Y133" s="21"/>
      <c r="Z133" s="21"/>
      <c r="AA133" s="21"/>
      <c r="AB133" s="21"/>
      <c r="AC133" s="21"/>
      <c r="AD133" s="21"/>
      <c r="AE133" s="21"/>
      <c r="AF133" s="21"/>
      <c r="AG133" s="21"/>
      <c r="AH133" s="21"/>
      <c r="AI133" s="21"/>
      <c r="AJ133" s="21"/>
      <c r="AK133" s="21"/>
      <c r="AL133" s="21"/>
    </row>
    <row r="134" spans="1:38" ht="43.5" customHeight="1">
      <c r="A134" s="22"/>
      <c r="B134" s="493" t="s">
        <v>672</v>
      </c>
      <c r="C134" s="493"/>
      <c r="D134" s="493"/>
      <c r="E134" s="493"/>
      <c r="F134" s="493"/>
      <c r="G134" s="493"/>
      <c r="H134" s="493"/>
      <c r="I134" s="44"/>
      <c r="J134" s="127"/>
      <c r="K134" s="127"/>
      <c r="L134" s="22"/>
      <c r="M134" s="22"/>
      <c r="N134" s="22"/>
      <c r="O134" s="22"/>
      <c r="P134" s="22"/>
      <c r="Q134" s="21"/>
      <c r="R134" s="21"/>
      <c r="S134" s="21"/>
      <c r="T134" s="21"/>
      <c r="U134" s="21"/>
      <c r="V134" s="21"/>
      <c r="W134" s="21"/>
      <c r="X134" s="21"/>
      <c r="Y134" s="21"/>
      <c r="Z134" s="21"/>
      <c r="AA134" s="21"/>
      <c r="AB134" s="21"/>
      <c r="AC134" s="21"/>
      <c r="AD134" s="21"/>
      <c r="AE134" s="21"/>
      <c r="AF134" s="21"/>
      <c r="AG134" s="21"/>
      <c r="AH134" s="21"/>
      <c r="AI134" s="21"/>
      <c r="AJ134" s="21"/>
      <c r="AK134" s="21"/>
      <c r="AL134" s="21"/>
    </row>
    <row r="135" spans="1:38" ht="18">
      <c r="A135" s="22"/>
      <c r="B135" s="492" t="s">
        <v>230</v>
      </c>
      <c r="C135" s="492"/>
      <c r="D135" s="492"/>
      <c r="E135" s="492"/>
      <c r="F135" s="492"/>
      <c r="G135" s="492"/>
      <c r="H135" s="492"/>
      <c r="I135" s="44"/>
      <c r="J135" s="127"/>
      <c r="K135" s="127"/>
      <c r="L135" s="22"/>
      <c r="M135" s="22"/>
      <c r="N135" s="22"/>
      <c r="O135" s="22"/>
      <c r="P135" s="22"/>
      <c r="Q135" s="21"/>
      <c r="R135" s="21"/>
      <c r="S135" s="21"/>
      <c r="T135" s="21"/>
      <c r="U135" s="21"/>
      <c r="V135" s="21"/>
      <c r="W135" s="21"/>
      <c r="X135" s="21"/>
      <c r="Y135" s="21"/>
      <c r="Z135" s="21"/>
      <c r="AA135" s="21"/>
      <c r="AB135" s="21"/>
      <c r="AC135" s="21"/>
      <c r="AD135" s="21"/>
      <c r="AE135" s="21"/>
      <c r="AF135" s="21"/>
      <c r="AG135" s="21"/>
      <c r="AH135" s="21"/>
      <c r="AI135" s="21"/>
      <c r="AJ135" s="21"/>
      <c r="AK135" s="21"/>
      <c r="AL135" s="21"/>
    </row>
    <row r="136" spans="1:38" ht="15.75" customHeight="1">
      <c r="A136" s="22"/>
      <c r="B136" s="331" t="str">
        <f>IF(int_only="yes", "Enter the existing and proposed geometrics for the intersection","Enter the existing and proposed geometrics for each major intersection")</f>
        <v>Enter the existing and proposed geometrics for each major intersection</v>
      </c>
      <c r="C136" s="332"/>
      <c r="D136" s="332"/>
      <c r="E136" s="332"/>
      <c r="F136" s="332"/>
      <c r="G136" s="332"/>
      <c r="H136" s="332"/>
      <c r="I136" s="44"/>
      <c r="J136" s="127"/>
      <c r="K136" s="127"/>
      <c r="L136" s="22"/>
      <c r="M136" s="22"/>
      <c r="N136" s="22"/>
      <c r="O136" s="22"/>
      <c r="P136" s="22"/>
      <c r="Q136" s="21"/>
      <c r="R136" s="21"/>
      <c r="S136" s="21"/>
      <c r="T136" s="21"/>
      <c r="U136" s="21"/>
      <c r="V136" s="21"/>
      <c r="W136" s="21"/>
      <c r="X136" s="21"/>
      <c r="Y136" s="21"/>
      <c r="Z136" s="21"/>
      <c r="AA136" s="21"/>
      <c r="AB136" s="21"/>
      <c r="AC136" s="21"/>
      <c r="AD136" s="21"/>
      <c r="AE136" s="21"/>
      <c r="AF136" s="21"/>
      <c r="AG136" s="21"/>
      <c r="AH136" s="21"/>
      <c r="AI136" s="21"/>
      <c r="AJ136" s="21"/>
      <c r="AK136" s="21"/>
      <c r="AL136" s="21"/>
    </row>
    <row r="137" spans="1:38" ht="16">
      <c r="A137" s="22"/>
      <c r="B137" s="37"/>
      <c r="C137" s="38"/>
      <c r="D137" s="38"/>
      <c r="E137" s="348" t="s">
        <v>233</v>
      </c>
      <c r="F137" s="349"/>
      <c r="G137" s="348" t="s">
        <v>234</v>
      </c>
      <c r="H137" s="349"/>
      <c r="I137" s="44"/>
      <c r="J137" s="127"/>
      <c r="K137" s="127"/>
      <c r="L137" s="22"/>
      <c r="M137" s="22"/>
      <c r="N137" s="22"/>
      <c r="O137" s="22"/>
      <c r="P137" s="22"/>
      <c r="Q137" s="21"/>
      <c r="R137" s="21"/>
      <c r="S137" s="21"/>
      <c r="T137" s="21"/>
      <c r="U137" s="21"/>
      <c r="V137" s="21"/>
      <c r="W137" s="21"/>
      <c r="X137" s="21"/>
      <c r="Y137" s="21"/>
      <c r="Z137" s="21"/>
      <c r="AA137" s="21"/>
      <c r="AB137" s="21"/>
      <c r="AC137" s="21"/>
      <c r="AD137" s="21"/>
      <c r="AE137" s="21"/>
      <c r="AF137" s="21"/>
      <c r="AG137" s="21"/>
      <c r="AH137" s="21"/>
      <c r="AI137" s="21"/>
      <c r="AJ137" s="21"/>
      <c r="AK137" s="21"/>
      <c r="AL137" s="21"/>
    </row>
    <row r="138" spans="1:38" ht="48" customHeight="1">
      <c r="A138" s="22"/>
      <c r="B138" s="298" t="s">
        <v>232</v>
      </c>
      <c r="C138" s="298"/>
      <c r="D138" s="299"/>
      <c r="E138" s="353"/>
      <c r="F138" s="354"/>
      <c r="G138" s="507"/>
      <c r="H138" s="508"/>
      <c r="I138" s="201" t="str">
        <f>IF(AND(_int1="",int_only="yes"),"Please fill out intersection information for intersection only projects","")</f>
        <v/>
      </c>
      <c r="J138" s="127"/>
      <c r="K138" s="127"/>
      <c r="L138" s="22"/>
      <c r="M138" s="22"/>
      <c r="N138" s="22"/>
      <c r="O138" s="22"/>
      <c r="P138" s="22"/>
      <c r="Q138" s="21"/>
      <c r="R138" s="21"/>
      <c r="S138" s="21"/>
      <c r="T138" s="21"/>
      <c r="U138" s="21"/>
      <c r="V138" s="21"/>
      <c r="W138" s="21"/>
      <c r="X138" s="21"/>
      <c r="Y138" s="21"/>
      <c r="Z138" s="21"/>
      <c r="AA138" s="21"/>
      <c r="AB138" s="21"/>
      <c r="AC138" s="21"/>
      <c r="AD138" s="21"/>
      <c r="AE138" s="21"/>
      <c r="AF138" s="21"/>
      <c r="AG138" s="21"/>
      <c r="AH138" s="21"/>
      <c r="AI138" s="21"/>
      <c r="AJ138" s="21"/>
      <c r="AK138" s="21"/>
      <c r="AL138" s="21"/>
    </row>
    <row r="139" spans="1:38" ht="16">
      <c r="A139" s="22"/>
      <c r="B139" s="298" t="s">
        <v>152</v>
      </c>
      <c r="C139" s="298"/>
      <c r="D139" s="299"/>
      <c r="E139" s="321"/>
      <c r="F139" s="322"/>
      <c r="G139" s="321"/>
      <c r="H139" s="322"/>
      <c r="I139" s="44"/>
      <c r="J139" s="127"/>
      <c r="K139" s="127"/>
      <c r="L139" s="22"/>
      <c r="M139" s="22"/>
      <c r="N139" s="22"/>
      <c r="O139" s="22"/>
      <c r="P139" s="22"/>
      <c r="Q139" s="21"/>
      <c r="R139" s="21"/>
      <c r="S139" s="21"/>
      <c r="T139" s="21"/>
      <c r="U139" s="21"/>
      <c r="V139" s="21"/>
      <c r="W139" s="21"/>
      <c r="X139" s="21"/>
      <c r="Y139" s="21"/>
      <c r="Z139" s="21"/>
      <c r="AA139" s="21"/>
      <c r="AB139" s="21"/>
      <c r="AC139" s="21"/>
      <c r="AD139" s="21"/>
      <c r="AE139" s="21"/>
      <c r="AF139" s="21"/>
      <c r="AG139" s="21"/>
      <c r="AH139" s="21"/>
      <c r="AI139" s="21"/>
      <c r="AJ139" s="21"/>
      <c r="AK139" s="21"/>
      <c r="AL139" s="21"/>
    </row>
    <row r="140" spans="1:38" ht="16">
      <c r="A140" s="22"/>
      <c r="B140" s="426" t="s">
        <v>151</v>
      </c>
      <c r="C140" s="426"/>
      <c r="D140" s="299"/>
      <c r="E140" s="361"/>
      <c r="F140" s="362"/>
      <c r="G140" s="361"/>
      <c r="H140" s="362"/>
      <c r="I140" s="44"/>
      <c r="J140" s="127"/>
      <c r="K140" s="127"/>
      <c r="L140" s="22"/>
      <c r="M140" s="22"/>
      <c r="N140" s="22"/>
      <c r="O140" s="22"/>
      <c r="P140" s="22"/>
      <c r="Q140" s="21"/>
      <c r="R140" s="21"/>
      <c r="S140" s="21"/>
      <c r="T140" s="21"/>
      <c r="U140" s="21"/>
      <c r="V140" s="21"/>
      <c r="W140" s="21"/>
      <c r="X140" s="21"/>
      <c r="Y140" s="21"/>
      <c r="Z140" s="21"/>
      <c r="AA140" s="21"/>
      <c r="AB140" s="21"/>
      <c r="AC140" s="21"/>
      <c r="AD140" s="21"/>
      <c r="AE140" s="21"/>
      <c r="AF140" s="21"/>
      <c r="AG140" s="21"/>
      <c r="AH140" s="21"/>
      <c r="AI140" s="21"/>
      <c r="AJ140" s="21"/>
      <c r="AK140" s="21"/>
      <c r="AL140" s="21"/>
    </row>
    <row r="141" spans="1:38" ht="15" customHeight="1">
      <c r="A141" s="22"/>
      <c r="B141" s="298"/>
      <c r="C141" s="298"/>
      <c r="D141" s="299"/>
      <c r="E141" s="77" t="s">
        <v>274</v>
      </c>
      <c r="F141" s="78" t="s">
        <v>275</v>
      </c>
      <c r="G141" s="77" t="s">
        <v>274</v>
      </c>
      <c r="H141" s="78" t="s">
        <v>275</v>
      </c>
      <c r="I141" s="44"/>
      <c r="J141" s="127"/>
      <c r="K141" s="127"/>
      <c r="L141" s="22"/>
      <c r="M141" s="22"/>
      <c r="N141" s="22"/>
      <c r="O141" s="22"/>
      <c r="P141" s="22"/>
      <c r="Q141" s="21"/>
      <c r="R141" s="21"/>
      <c r="S141" s="21"/>
      <c r="T141" s="21"/>
      <c r="U141" s="21"/>
      <c r="V141" s="21"/>
      <c r="W141" s="21"/>
      <c r="X141" s="21"/>
      <c r="Y141" s="21"/>
      <c r="Z141" s="21"/>
      <c r="AA141" s="21"/>
      <c r="AB141" s="21"/>
      <c r="AC141" s="21"/>
      <c r="AD141" s="21"/>
      <c r="AE141" s="21"/>
      <c r="AF141" s="21"/>
      <c r="AG141" s="21"/>
      <c r="AH141" s="21"/>
      <c r="AI141" s="21"/>
      <c r="AJ141" s="21"/>
      <c r="AK141" s="21"/>
      <c r="AL141" s="21"/>
    </row>
    <row r="142" spans="1:38" ht="30" customHeight="1">
      <c r="A142" s="22"/>
      <c r="B142" s="270" t="s">
        <v>37</v>
      </c>
      <c r="C142" s="337"/>
      <c r="D142" s="338"/>
      <c r="E142" s="134"/>
      <c r="F142" s="135"/>
      <c r="G142" s="134"/>
      <c r="H142" s="135"/>
      <c r="I142" s="44"/>
      <c r="J142" s="127"/>
      <c r="K142" s="127"/>
      <c r="L142" s="22"/>
      <c r="M142" s="22"/>
      <c r="N142" s="22"/>
      <c r="O142" s="22"/>
      <c r="P142" s="22"/>
      <c r="Q142" s="21"/>
      <c r="R142" s="21"/>
      <c r="S142" s="21"/>
      <c r="T142" s="21"/>
      <c r="U142" s="21"/>
      <c r="V142" s="21"/>
      <c r="W142" s="21"/>
      <c r="X142" s="21"/>
      <c r="Y142" s="21"/>
      <c r="Z142" s="21"/>
      <c r="AA142" s="21"/>
      <c r="AB142" s="21"/>
      <c r="AC142" s="21"/>
      <c r="AD142" s="21"/>
      <c r="AE142" s="21"/>
      <c r="AF142" s="21"/>
      <c r="AG142" s="21"/>
      <c r="AH142" s="21"/>
      <c r="AI142" s="21"/>
      <c r="AJ142" s="21"/>
      <c r="AK142" s="21"/>
      <c r="AL142" s="21"/>
    </row>
    <row r="143" spans="1:38" ht="30" customHeight="1">
      <c r="A143" s="22"/>
      <c r="B143" s="270" t="s">
        <v>235</v>
      </c>
      <c r="C143" s="337"/>
      <c r="D143" s="338"/>
      <c r="E143" s="81"/>
      <c r="F143" s="82"/>
      <c r="G143" s="81"/>
      <c r="H143" s="82"/>
      <c r="I143" s="44"/>
      <c r="J143" s="127"/>
      <c r="K143" s="127"/>
      <c r="L143" s="22"/>
      <c r="M143" s="22"/>
      <c r="N143" s="22"/>
      <c r="O143" s="22"/>
      <c r="P143" s="22"/>
      <c r="Q143" s="21"/>
      <c r="R143" s="21"/>
      <c r="S143" s="21"/>
      <c r="T143" s="21"/>
      <c r="U143" s="21"/>
      <c r="V143" s="21"/>
      <c r="W143" s="21"/>
      <c r="X143" s="21"/>
      <c r="Y143" s="21"/>
      <c r="Z143" s="21"/>
      <c r="AA143" s="21"/>
      <c r="AB143" s="21"/>
      <c r="AC143" s="21"/>
      <c r="AD143" s="21"/>
      <c r="AE143" s="21"/>
      <c r="AF143" s="21"/>
      <c r="AG143" s="21"/>
      <c r="AH143" s="21"/>
      <c r="AI143" s="21"/>
      <c r="AJ143" s="21"/>
      <c r="AK143" s="21"/>
      <c r="AL143" s="21"/>
    </row>
    <row r="144" spans="1:38" ht="30" customHeight="1">
      <c r="A144" s="22"/>
      <c r="B144" s="270" t="s">
        <v>33</v>
      </c>
      <c r="C144" s="337"/>
      <c r="D144" s="338"/>
      <c r="E144" s="81"/>
      <c r="F144" s="153"/>
      <c r="G144" s="81"/>
      <c r="H144" s="82"/>
      <c r="I144" s="44" t="str">
        <f>IF(OR(F144="no", H144="no"),"ADA is required", "")</f>
        <v/>
      </c>
      <c r="J144" s="127"/>
      <c r="K144" s="127"/>
      <c r="L144" s="22"/>
      <c r="M144" s="22"/>
      <c r="N144" s="22"/>
      <c r="O144" s="22"/>
      <c r="P144" s="22"/>
      <c r="Q144" s="21"/>
      <c r="R144" s="21"/>
      <c r="S144" s="21"/>
      <c r="T144" s="21"/>
      <c r="U144" s="21"/>
      <c r="V144" s="21"/>
      <c r="W144" s="21"/>
      <c r="X144" s="21"/>
      <c r="Y144" s="21"/>
      <c r="Z144" s="21"/>
      <c r="AA144" s="21"/>
      <c r="AB144" s="21"/>
      <c r="AC144" s="21"/>
      <c r="AD144" s="21"/>
      <c r="AE144" s="21"/>
      <c r="AF144" s="21"/>
      <c r="AG144" s="21"/>
      <c r="AH144" s="21"/>
      <c r="AI144" s="21"/>
      <c r="AJ144" s="21"/>
      <c r="AK144" s="21"/>
      <c r="AL144" s="21"/>
    </row>
    <row r="145" spans="1:38" ht="30" customHeight="1">
      <c r="A145" s="22"/>
      <c r="B145" s="270" t="s">
        <v>14</v>
      </c>
      <c r="C145" s="337"/>
      <c r="D145" s="338"/>
      <c r="E145" s="79"/>
      <c r="F145" s="121"/>
      <c r="G145" s="79"/>
      <c r="H145" s="80"/>
      <c r="I145" s="44"/>
      <c r="J145" s="127"/>
      <c r="K145" s="127"/>
      <c r="L145" s="22"/>
      <c r="M145" s="22"/>
      <c r="N145" s="22"/>
      <c r="O145" s="22"/>
      <c r="P145" s="22"/>
      <c r="Q145" s="21"/>
      <c r="R145" s="21"/>
      <c r="S145" s="21"/>
      <c r="T145" s="21"/>
      <c r="U145" s="21"/>
      <c r="V145" s="21"/>
      <c r="W145" s="21"/>
      <c r="X145" s="21"/>
      <c r="Y145" s="21"/>
      <c r="Z145" s="21"/>
      <c r="AA145" s="21"/>
      <c r="AB145" s="21"/>
      <c r="AC145" s="21"/>
      <c r="AD145" s="21"/>
      <c r="AE145" s="21"/>
      <c r="AF145" s="21"/>
      <c r="AG145" s="21"/>
      <c r="AH145" s="21"/>
      <c r="AI145" s="21"/>
      <c r="AJ145" s="21"/>
      <c r="AK145" s="21"/>
      <c r="AL145" s="21"/>
    </row>
    <row r="146" spans="1:38" ht="30" customHeight="1">
      <c r="A146" s="22"/>
      <c r="B146" s="270" t="s">
        <v>201</v>
      </c>
      <c r="C146" s="271"/>
      <c r="D146" s="272"/>
      <c r="E146" s="79"/>
      <c r="F146" s="80"/>
      <c r="G146" s="79"/>
      <c r="H146" s="80"/>
      <c r="I146" s="44"/>
      <c r="J146" s="127"/>
      <c r="K146" s="127"/>
      <c r="L146" s="22"/>
      <c r="M146" s="22"/>
      <c r="N146" s="22"/>
      <c r="O146" s="22"/>
      <c r="P146" s="22"/>
      <c r="Q146" s="21"/>
      <c r="R146" s="21"/>
      <c r="S146" s="21"/>
      <c r="T146" s="21"/>
      <c r="U146" s="21"/>
      <c r="V146" s="21"/>
      <c r="W146" s="21"/>
      <c r="X146" s="21"/>
      <c r="Y146" s="21"/>
      <c r="Z146" s="21"/>
      <c r="AA146" s="21"/>
      <c r="AB146" s="21"/>
      <c r="AC146" s="21"/>
      <c r="AD146" s="21"/>
      <c r="AE146" s="21"/>
      <c r="AF146" s="21"/>
      <c r="AG146" s="21"/>
      <c r="AH146" s="21"/>
      <c r="AI146" s="21"/>
      <c r="AJ146" s="21"/>
      <c r="AK146" s="21"/>
      <c r="AL146" s="21"/>
    </row>
    <row r="147" spans="1:38" ht="30" customHeight="1">
      <c r="A147" s="22"/>
      <c r="B147" s="270" t="s">
        <v>202</v>
      </c>
      <c r="C147" s="271"/>
      <c r="D147" s="272"/>
      <c r="E147" s="79"/>
      <c r="F147" s="80"/>
      <c r="G147" s="79"/>
      <c r="H147" s="80"/>
      <c r="I147" s="44"/>
      <c r="J147" s="127"/>
      <c r="K147" s="127"/>
      <c r="L147" s="22"/>
      <c r="M147" s="22"/>
      <c r="N147" s="22"/>
      <c r="O147" s="22"/>
      <c r="P147" s="22"/>
      <c r="Q147" s="21"/>
      <c r="R147" s="21"/>
      <c r="S147" s="21"/>
      <c r="T147" s="21"/>
      <c r="U147" s="21"/>
      <c r="V147" s="21"/>
      <c r="W147" s="21"/>
      <c r="X147" s="21"/>
      <c r="Y147" s="21"/>
      <c r="Z147" s="21"/>
      <c r="AA147" s="21"/>
      <c r="AB147" s="21"/>
      <c r="AC147" s="21"/>
      <c r="AD147" s="21"/>
      <c r="AE147" s="21"/>
      <c r="AF147" s="21"/>
      <c r="AG147" s="21"/>
      <c r="AH147" s="21"/>
      <c r="AI147" s="21"/>
      <c r="AJ147" s="21"/>
      <c r="AK147" s="21"/>
      <c r="AL147" s="21"/>
    </row>
    <row r="148" spans="1:38" ht="30" customHeight="1">
      <c r="A148" s="22"/>
      <c r="B148" s="355" t="s">
        <v>15</v>
      </c>
      <c r="C148" s="271"/>
      <c r="D148" s="272"/>
      <c r="E148" s="79"/>
      <c r="F148" s="80"/>
      <c r="G148" s="79"/>
      <c r="H148" s="80"/>
      <c r="I148" s="44"/>
      <c r="J148" s="127"/>
      <c r="K148" s="127"/>
      <c r="L148" s="22"/>
      <c r="M148" s="22"/>
      <c r="N148" s="22"/>
      <c r="O148" s="22"/>
      <c r="P148" s="22"/>
      <c r="Q148" s="21"/>
      <c r="R148" s="21"/>
      <c r="S148" s="21"/>
      <c r="T148" s="21"/>
      <c r="U148" s="21"/>
      <c r="V148" s="21"/>
      <c r="W148" s="21"/>
      <c r="X148" s="21"/>
      <c r="Y148" s="21"/>
      <c r="Z148" s="21"/>
      <c r="AA148" s="21"/>
      <c r="AB148" s="21"/>
      <c r="AC148" s="21"/>
      <c r="AD148" s="21"/>
      <c r="AE148" s="21"/>
      <c r="AF148" s="21"/>
      <c r="AG148" s="21"/>
      <c r="AH148" s="21"/>
      <c r="AI148" s="21"/>
      <c r="AJ148" s="21"/>
      <c r="AK148" s="21"/>
      <c r="AL148" s="21"/>
    </row>
    <row r="149" spans="1:38" ht="40.5" customHeight="1">
      <c r="A149" s="22"/>
      <c r="B149" s="493" t="s">
        <v>673</v>
      </c>
      <c r="C149" s="493"/>
      <c r="D149" s="493"/>
      <c r="E149" s="493"/>
      <c r="F149" s="493"/>
      <c r="G149" s="493"/>
      <c r="H149" s="493"/>
      <c r="I149" s="44"/>
      <c r="J149" s="127"/>
      <c r="K149" s="127"/>
      <c r="L149" s="22"/>
      <c r="M149" s="22"/>
      <c r="N149" s="22"/>
      <c r="O149" s="22"/>
      <c r="P149" s="22"/>
      <c r="Q149" s="21"/>
      <c r="R149" s="21"/>
      <c r="S149" s="21"/>
      <c r="T149" s="21"/>
      <c r="U149" s="21"/>
      <c r="V149" s="21"/>
      <c r="W149" s="21"/>
      <c r="X149" s="21"/>
      <c r="Y149" s="21"/>
      <c r="Z149" s="21"/>
      <c r="AA149" s="21"/>
      <c r="AB149" s="21"/>
      <c r="AC149" s="21"/>
      <c r="AD149" s="21"/>
      <c r="AE149" s="21"/>
      <c r="AF149" s="21"/>
      <c r="AG149" s="21"/>
      <c r="AH149" s="21"/>
      <c r="AI149" s="21"/>
      <c r="AJ149" s="21"/>
      <c r="AK149" s="21"/>
      <c r="AL149" s="21"/>
    </row>
    <row r="150" spans="1:38" ht="20.25" customHeight="1">
      <c r="A150" s="22"/>
      <c r="B150" s="492" t="s">
        <v>610</v>
      </c>
      <c r="C150" s="492"/>
      <c r="D150" s="492"/>
      <c r="E150" s="126"/>
      <c r="F150" s="126"/>
      <c r="G150" s="126"/>
      <c r="H150" s="126"/>
      <c r="I150" s="44"/>
      <c r="J150" s="127"/>
      <c r="K150" s="127"/>
      <c r="L150" s="22"/>
      <c r="M150" s="22"/>
      <c r="N150" s="22"/>
      <c r="O150" s="22"/>
      <c r="P150" s="22"/>
      <c r="Q150" s="21"/>
      <c r="R150" s="21"/>
      <c r="S150" s="21"/>
      <c r="T150" s="21"/>
      <c r="U150" s="21"/>
      <c r="V150" s="21"/>
      <c r="W150" s="21"/>
      <c r="X150" s="21"/>
      <c r="Y150" s="21"/>
      <c r="Z150" s="21"/>
      <c r="AA150" s="21"/>
      <c r="AB150" s="21"/>
      <c r="AC150" s="21"/>
      <c r="AD150" s="21"/>
      <c r="AE150" s="21"/>
      <c r="AF150" s="21"/>
      <c r="AG150" s="21"/>
      <c r="AH150" s="21"/>
      <c r="AI150" s="21"/>
      <c r="AJ150" s="21"/>
      <c r="AK150" s="21"/>
      <c r="AL150" s="21"/>
    </row>
    <row r="151" spans="1:38" ht="20.25" customHeight="1">
      <c r="A151" s="22"/>
      <c r="B151" s="351" t="s">
        <v>643</v>
      </c>
      <c r="C151" s="352"/>
      <c r="D151" s="352"/>
      <c r="E151" s="351"/>
      <c r="F151" s="351"/>
      <c r="G151" s="351"/>
      <c r="H151" s="351"/>
      <c r="I151" s="44"/>
      <c r="J151" s="127"/>
      <c r="K151" s="127"/>
      <c r="L151" s="22"/>
      <c r="M151" s="22"/>
      <c r="N151" s="22"/>
      <c r="O151" s="22"/>
      <c r="P151" s="22"/>
      <c r="Q151" s="21"/>
      <c r="R151" s="21"/>
      <c r="S151" s="21"/>
      <c r="T151" s="21"/>
      <c r="U151" s="21"/>
      <c r="V151" s="21"/>
      <c r="W151" s="21"/>
      <c r="X151" s="21"/>
      <c r="Y151" s="21"/>
      <c r="Z151" s="21"/>
      <c r="AA151" s="21"/>
      <c r="AB151" s="21"/>
      <c r="AC151" s="21"/>
      <c r="AD151" s="21"/>
      <c r="AE151" s="21"/>
      <c r="AF151" s="21"/>
      <c r="AG151" s="21"/>
      <c r="AH151" s="21"/>
      <c r="AI151" s="21"/>
      <c r="AJ151" s="21"/>
      <c r="AK151" s="21"/>
      <c r="AL151" s="21"/>
    </row>
    <row r="152" spans="1:38" ht="24.75" customHeight="1">
      <c r="A152" s="22"/>
      <c r="B152" s="190" t="s">
        <v>619</v>
      </c>
      <c r="C152" s="216"/>
      <c r="D152" s="217"/>
      <c r="E152" s="328" t="s">
        <v>642</v>
      </c>
      <c r="F152" s="329"/>
      <c r="G152" s="329"/>
      <c r="H152" s="330"/>
      <c r="I152" s="44"/>
      <c r="J152" s="127"/>
      <c r="K152" s="127"/>
      <c r="L152" s="22"/>
      <c r="M152" s="22"/>
      <c r="N152" s="22"/>
      <c r="O152" s="22"/>
      <c r="P152" s="22"/>
      <c r="Q152" s="21"/>
      <c r="R152" s="21"/>
      <c r="S152" s="21"/>
      <c r="T152" s="21"/>
      <c r="U152" s="21"/>
      <c r="V152" s="21"/>
      <c r="W152" s="21"/>
      <c r="X152" s="21"/>
      <c r="Y152" s="21"/>
      <c r="Z152" s="21"/>
      <c r="AA152" s="21"/>
      <c r="AB152" s="21"/>
      <c r="AC152" s="21"/>
      <c r="AD152" s="21"/>
      <c r="AE152" s="21"/>
      <c r="AF152" s="21"/>
      <c r="AG152" s="21"/>
      <c r="AH152" s="21"/>
      <c r="AI152" s="21"/>
      <c r="AJ152" s="21"/>
      <c r="AK152" s="21"/>
      <c r="AL152" s="21"/>
    </row>
    <row r="153" spans="1:38" ht="15" customHeight="1">
      <c r="A153" s="22"/>
      <c r="B153" s="325" t="s">
        <v>611</v>
      </c>
      <c r="C153" s="204" t="s">
        <v>614</v>
      </c>
      <c r="D153" s="205" t="s">
        <v>613</v>
      </c>
      <c r="E153" s="276"/>
      <c r="F153" s="277"/>
      <c r="G153" s="277"/>
      <c r="H153" s="278"/>
      <c r="I153" s="302" t="s">
        <v>670</v>
      </c>
      <c r="J153" s="127"/>
      <c r="K153" s="127"/>
      <c r="L153" s="22"/>
      <c r="M153" s="22"/>
      <c r="N153" s="22"/>
      <c r="O153" s="22"/>
      <c r="P153" s="22"/>
      <c r="Q153" s="21"/>
      <c r="R153" s="21"/>
      <c r="S153" s="21"/>
      <c r="T153" s="21"/>
      <c r="U153" s="21"/>
      <c r="V153" s="21"/>
      <c r="W153" s="21"/>
      <c r="X153" s="21"/>
      <c r="Y153" s="21"/>
      <c r="Z153" s="21"/>
      <c r="AA153" s="21"/>
      <c r="AB153" s="21"/>
      <c r="AC153" s="21"/>
      <c r="AD153" s="21"/>
      <c r="AE153" s="21"/>
      <c r="AF153" s="21"/>
      <c r="AG153" s="21"/>
      <c r="AH153" s="21"/>
      <c r="AI153" s="21"/>
      <c r="AJ153" s="21"/>
      <c r="AK153" s="21"/>
      <c r="AL153" s="21"/>
    </row>
    <row r="154" spans="1:38" ht="30" customHeight="1">
      <c r="A154" s="22"/>
      <c r="B154" s="326"/>
      <c r="C154" s="206"/>
      <c r="D154" s="207"/>
      <c r="E154" s="279"/>
      <c r="F154" s="280"/>
      <c r="G154" s="280"/>
      <c r="H154" s="281"/>
      <c r="I154" s="302"/>
      <c r="J154" s="127"/>
      <c r="K154" s="127"/>
      <c r="L154" s="22"/>
      <c r="M154" s="22"/>
      <c r="N154" s="22"/>
      <c r="O154" s="22"/>
      <c r="P154" s="22"/>
      <c r="Q154" s="21"/>
      <c r="R154" s="21"/>
      <c r="S154" s="21"/>
      <c r="T154" s="21"/>
      <c r="U154" s="21"/>
      <c r="V154" s="21"/>
      <c r="W154" s="21"/>
      <c r="X154" s="21"/>
      <c r="Y154" s="21"/>
      <c r="Z154" s="21"/>
      <c r="AA154" s="21"/>
      <c r="AB154" s="21"/>
      <c r="AC154" s="21"/>
      <c r="AD154" s="21"/>
      <c r="AE154" s="21"/>
      <c r="AF154" s="21"/>
      <c r="AG154" s="21"/>
      <c r="AH154" s="21"/>
      <c r="AI154" s="21"/>
      <c r="AJ154" s="21"/>
      <c r="AK154" s="21"/>
      <c r="AL154" s="21"/>
    </row>
    <row r="155" spans="1:38" ht="15" customHeight="1">
      <c r="A155" s="22"/>
      <c r="B155" s="326"/>
      <c r="C155" s="208" t="s">
        <v>627</v>
      </c>
      <c r="D155" s="209" t="s">
        <v>177</v>
      </c>
      <c r="E155" s="279"/>
      <c r="F155" s="280"/>
      <c r="G155" s="280"/>
      <c r="H155" s="281"/>
      <c r="I155" s="44"/>
      <c r="J155" s="127"/>
      <c r="K155" s="127"/>
      <c r="L155" s="22"/>
      <c r="M155" s="22"/>
      <c r="N155" s="22"/>
      <c r="O155" s="22"/>
      <c r="P155" s="22"/>
      <c r="Q155" s="21"/>
      <c r="R155" s="21"/>
      <c r="S155" s="21"/>
      <c r="T155" s="21"/>
      <c r="U155" s="21"/>
      <c r="V155" s="21"/>
      <c r="W155" s="21"/>
      <c r="X155" s="21"/>
      <c r="Y155" s="21"/>
      <c r="Z155" s="21"/>
      <c r="AA155" s="21"/>
      <c r="AB155" s="21"/>
      <c r="AC155" s="21"/>
      <c r="AD155" s="21"/>
      <c r="AE155" s="21"/>
      <c r="AF155" s="21"/>
      <c r="AG155" s="21"/>
      <c r="AH155" s="21"/>
      <c r="AI155" s="21"/>
      <c r="AJ155" s="21"/>
      <c r="AK155" s="21"/>
      <c r="AL155" s="21"/>
    </row>
    <row r="156" spans="1:38" ht="30" customHeight="1">
      <c r="A156" s="22"/>
      <c r="B156" s="327"/>
      <c r="C156" s="210"/>
      <c r="D156" s="211"/>
      <c r="E156" s="282"/>
      <c r="F156" s="283"/>
      <c r="G156" s="283"/>
      <c r="H156" s="284"/>
      <c r="I156" s="44"/>
      <c r="J156" s="127"/>
      <c r="K156" s="127"/>
      <c r="L156" s="22"/>
      <c r="M156" s="22"/>
      <c r="N156" s="22"/>
      <c r="O156" s="22"/>
      <c r="P156" s="22"/>
      <c r="Q156" s="21"/>
      <c r="R156" s="21"/>
      <c r="S156" s="21"/>
      <c r="T156" s="21"/>
      <c r="U156" s="21"/>
      <c r="V156" s="21"/>
      <c r="W156" s="21"/>
      <c r="X156" s="21"/>
      <c r="Y156" s="21"/>
      <c r="Z156" s="21"/>
      <c r="AA156" s="21"/>
      <c r="AB156" s="21"/>
      <c r="AC156" s="21"/>
      <c r="AD156" s="21"/>
      <c r="AE156" s="21"/>
      <c r="AF156" s="21"/>
      <c r="AG156" s="21"/>
      <c r="AH156" s="21"/>
      <c r="AI156" s="21"/>
      <c r="AJ156" s="21"/>
      <c r="AK156" s="21"/>
      <c r="AL156" s="21"/>
    </row>
    <row r="157" spans="1:38" ht="15" customHeight="1">
      <c r="A157" s="22"/>
      <c r="B157" s="325" t="s">
        <v>612</v>
      </c>
      <c r="C157" s="212" t="s">
        <v>614</v>
      </c>
      <c r="D157" s="213" t="s">
        <v>613</v>
      </c>
      <c r="E157" s="276"/>
      <c r="F157" s="277"/>
      <c r="G157" s="277"/>
      <c r="H157" s="278"/>
      <c r="I157" s="44"/>
      <c r="J157" s="127"/>
      <c r="K157" s="127"/>
      <c r="L157" s="22"/>
      <c r="M157" s="22"/>
      <c r="N157" s="22"/>
      <c r="O157" s="22"/>
      <c r="P157" s="22"/>
      <c r="Q157" s="21"/>
      <c r="R157" s="21"/>
      <c r="S157" s="21"/>
      <c r="T157" s="21"/>
      <c r="U157" s="21"/>
      <c r="V157" s="21"/>
      <c r="W157" s="21"/>
      <c r="X157" s="21"/>
      <c r="Y157" s="21"/>
      <c r="Z157" s="21"/>
      <c r="AA157" s="21"/>
      <c r="AB157" s="21"/>
      <c r="AC157" s="21"/>
      <c r="AD157" s="21"/>
      <c r="AE157" s="21"/>
      <c r="AF157" s="21"/>
      <c r="AG157" s="21"/>
      <c r="AH157" s="21"/>
      <c r="AI157" s="21"/>
      <c r="AJ157" s="21"/>
      <c r="AK157" s="21"/>
      <c r="AL157" s="21"/>
    </row>
    <row r="158" spans="1:38" ht="30" customHeight="1">
      <c r="A158" s="22"/>
      <c r="B158" s="326"/>
      <c r="C158" s="206"/>
      <c r="D158" s="207"/>
      <c r="E158" s="279"/>
      <c r="F158" s="280"/>
      <c r="G158" s="280"/>
      <c r="H158" s="281"/>
      <c r="I158" s="44"/>
      <c r="J158" s="127"/>
      <c r="K158" s="127"/>
      <c r="L158" s="22"/>
      <c r="M158" s="22"/>
      <c r="N158" s="22"/>
      <c r="O158" s="22"/>
      <c r="P158" s="22"/>
      <c r="Q158" s="21"/>
      <c r="R158" s="21"/>
      <c r="S158" s="21"/>
      <c r="T158" s="21"/>
      <c r="U158" s="21"/>
      <c r="V158" s="21"/>
      <c r="W158" s="21"/>
      <c r="X158" s="21"/>
      <c r="Y158" s="21"/>
      <c r="Z158" s="21"/>
      <c r="AA158" s="21"/>
      <c r="AB158" s="21"/>
      <c r="AC158" s="21"/>
      <c r="AD158" s="21"/>
      <c r="AE158" s="21"/>
      <c r="AF158" s="21"/>
      <c r="AG158" s="21"/>
      <c r="AH158" s="21"/>
      <c r="AI158" s="21"/>
      <c r="AJ158" s="21"/>
      <c r="AK158" s="21"/>
      <c r="AL158" s="21"/>
    </row>
    <row r="159" spans="1:38" ht="15" customHeight="1">
      <c r="A159" s="22"/>
      <c r="B159" s="326"/>
      <c r="C159" s="208" t="s">
        <v>627</v>
      </c>
      <c r="D159" s="209" t="s">
        <v>177</v>
      </c>
      <c r="E159" s="279"/>
      <c r="F159" s="280"/>
      <c r="G159" s="280"/>
      <c r="H159" s="281"/>
      <c r="I159" s="44"/>
      <c r="J159" s="127"/>
      <c r="K159" s="127"/>
      <c r="L159" s="22"/>
      <c r="M159" s="22"/>
      <c r="N159" s="22"/>
      <c r="O159" s="22"/>
      <c r="P159" s="22"/>
      <c r="Q159" s="21"/>
      <c r="R159" s="21"/>
      <c r="S159" s="21"/>
      <c r="T159" s="21"/>
      <c r="U159" s="21"/>
      <c r="V159" s="21"/>
      <c r="W159" s="21"/>
      <c r="X159" s="21"/>
      <c r="Y159" s="21"/>
      <c r="Z159" s="21"/>
      <c r="AA159" s="21"/>
      <c r="AB159" s="21"/>
      <c r="AC159" s="21"/>
      <c r="AD159" s="21"/>
      <c r="AE159" s="21"/>
      <c r="AF159" s="21"/>
      <c r="AG159" s="21"/>
      <c r="AH159" s="21"/>
      <c r="AI159" s="21"/>
      <c r="AJ159" s="21"/>
      <c r="AK159" s="21"/>
      <c r="AL159" s="21"/>
    </row>
    <row r="160" spans="1:38" ht="30" customHeight="1">
      <c r="A160" s="22"/>
      <c r="B160" s="327"/>
      <c r="C160" s="214"/>
      <c r="D160" s="215"/>
      <c r="E160" s="282"/>
      <c r="F160" s="283"/>
      <c r="G160" s="283"/>
      <c r="H160" s="284"/>
      <c r="I160" s="44"/>
      <c r="J160" s="127"/>
      <c r="K160" s="127"/>
      <c r="L160" s="22"/>
      <c r="M160" s="22"/>
      <c r="N160" s="22"/>
      <c r="O160" s="22"/>
      <c r="P160" s="22"/>
      <c r="Q160" s="21"/>
      <c r="R160" s="21"/>
      <c r="S160" s="21"/>
      <c r="T160" s="21"/>
      <c r="U160" s="21"/>
      <c r="V160" s="21"/>
      <c r="W160" s="21"/>
      <c r="X160" s="21"/>
      <c r="Y160" s="21"/>
      <c r="Z160" s="21"/>
      <c r="AA160" s="21"/>
      <c r="AB160" s="21"/>
      <c r="AC160" s="21"/>
      <c r="AD160" s="21"/>
      <c r="AE160" s="21"/>
      <c r="AF160" s="21"/>
      <c r="AG160" s="21"/>
      <c r="AH160" s="21"/>
      <c r="AI160" s="21"/>
      <c r="AJ160" s="21"/>
      <c r="AK160" s="21"/>
      <c r="AL160" s="21"/>
    </row>
    <row r="161" spans="1:38" ht="15" customHeight="1">
      <c r="A161" s="22"/>
      <c r="B161" s="325" t="s">
        <v>626</v>
      </c>
      <c r="C161" s="204" t="s">
        <v>614</v>
      </c>
      <c r="D161" s="205" t="s">
        <v>613</v>
      </c>
      <c r="E161" s="276"/>
      <c r="F161" s="277"/>
      <c r="G161" s="277"/>
      <c r="H161" s="278"/>
      <c r="I161" s="44"/>
      <c r="J161" s="127"/>
      <c r="K161" s="127"/>
      <c r="L161" s="22"/>
      <c r="M161" s="22"/>
      <c r="N161" s="22"/>
      <c r="O161" s="22"/>
      <c r="P161" s="22"/>
      <c r="Q161" s="21"/>
      <c r="R161" s="21"/>
      <c r="S161" s="21"/>
      <c r="T161" s="21"/>
      <c r="U161" s="21"/>
      <c r="V161" s="21"/>
      <c r="W161" s="21"/>
      <c r="X161" s="21"/>
      <c r="Y161" s="21"/>
      <c r="Z161" s="21"/>
      <c r="AA161" s="21"/>
      <c r="AB161" s="21"/>
      <c r="AC161" s="21"/>
      <c r="AD161" s="21"/>
      <c r="AE161" s="21"/>
      <c r="AF161" s="21"/>
      <c r="AG161" s="21"/>
      <c r="AH161" s="21"/>
      <c r="AI161" s="21"/>
      <c r="AJ161" s="21"/>
      <c r="AK161" s="21"/>
      <c r="AL161" s="21"/>
    </row>
    <row r="162" spans="1:38" ht="30" customHeight="1">
      <c r="A162" s="22"/>
      <c r="B162" s="326"/>
      <c r="C162" s="206"/>
      <c r="D162" s="207"/>
      <c r="E162" s="279"/>
      <c r="F162" s="280"/>
      <c r="G162" s="280"/>
      <c r="H162" s="281"/>
      <c r="I162" s="44"/>
      <c r="J162" s="127"/>
      <c r="K162" s="127"/>
      <c r="L162" s="22"/>
      <c r="M162" s="22"/>
      <c r="N162" s="22"/>
      <c r="O162" s="22"/>
      <c r="P162" s="22"/>
      <c r="Q162" s="21"/>
      <c r="R162" s="21"/>
      <c r="S162" s="21"/>
      <c r="T162" s="21"/>
      <c r="U162" s="21"/>
      <c r="V162" s="21"/>
      <c r="W162" s="21"/>
      <c r="X162" s="21"/>
      <c r="Y162" s="21"/>
      <c r="Z162" s="21"/>
      <c r="AA162" s="21"/>
      <c r="AB162" s="21"/>
      <c r="AC162" s="21"/>
      <c r="AD162" s="21"/>
      <c r="AE162" s="21"/>
      <c r="AF162" s="21"/>
      <c r="AG162" s="21"/>
      <c r="AH162" s="21"/>
      <c r="AI162" s="21"/>
      <c r="AJ162" s="21"/>
      <c r="AK162" s="21"/>
      <c r="AL162" s="21"/>
    </row>
    <row r="163" spans="1:38" ht="15" customHeight="1">
      <c r="A163" s="22"/>
      <c r="B163" s="326"/>
      <c r="C163" s="208" t="s">
        <v>627</v>
      </c>
      <c r="D163" s="209" t="s">
        <v>177</v>
      </c>
      <c r="E163" s="279"/>
      <c r="F163" s="280"/>
      <c r="G163" s="280"/>
      <c r="H163" s="281"/>
      <c r="I163" s="44"/>
      <c r="J163" s="127"/>
      <c r="K163" s="127"/>
      <c r="L163" s="22"/>
      <c r="M163" s="22"/>
      <c r="N163" s="22"/>
      <c r="O163" s="22"/>
      <c r="P163" s="22"/>
      <c r="Q163" s="21"/>
      <c r="R163" s="21"/>
      <c r="S163" s="21"/>
      <c r="T163" s="21"/>
      <c r="U163" s="21"/>
      <c r="V163" s="21"/>
      <c r="W163" s="21"/>
      <c r="X163" s="21"/>
      <c r="Y163" s="21"/>
      <c r="Z163" s="21"/>
      <c r="AA163" s="21"/>
      <c r="AB163" s="21"/>
      <c r="AC163" s="21"/>
      <c r="AD163" s="21"/>
      <c r="AE163" s="21"/>
      <c r="AF163" s="21"/>
      <c r="AG163" s="21"/>
      <c r="AH163" s="21"/>
      <c r="AI163" s="21"/>
      <c r="AJ163" s="21"/>
      <c r="AK163" s="21"/>
      <c r="AL163" s="21"/>
    </row>
    <row r="164" spans="1:38" ht="30" customHeight="1">
      <c r="A164" s="22"/>
      <c r="B164" s="327"/>
      <c r="C164" s="210"/>
      <c r="D164" s="211"/>
      <c r="E164" s="282"/>
      <c r="F164" s="283"/>
      <c r="G164" s="283"/>
      <c r="H164" s="284"/>
      <c r="I164" s="44"/>
      <c r="J164" s="127"/>
      <c r="K164" s="127"/>
      <c r="L164" s="22"/>
      <c r="M164" s="22"/>
      <c r="N164" s="22"/>
      <c r="O164" s="22"/>
      <c r="P164" s="22"/>
      <c r="Q164" s="21"/>
      <c r="R164" s="21"/>
      <c r="S164" s="21"/>
      <c r="T164" s="21"/>
      <c r="U164" s="21"/>
      <c r="V164" s="21"/>
      <c r="W164" s="21"/>
      <c r="X164" s="21"/>
      <c r="Y164" s="21"/>
      <c r="Z164" s="21"/>
      <c r="AA164" s="21"/>
      <c r="AB164" s="21"/>
      <c r="AC164" s="21"/>
      <c r="AD164" s="21"/>
      <c r="AE164" s="21"/>
      <c r="AF164" s="21"/>
      <c r="AG164" s="21"/>
      <c r="AH164" s="21"/>
      <c r="AI164" s="21"/>
      <c r="AJ164" s="21"/>
      <c r="AK164" s="21"/>
      <c r="AL164" s="21"/>
    </row>
    <row r="165" spans="1:38" ht="15" customHeight="1">
      <c r="A165" s="22"/>
      <c r="B165" s="273"/>
      <c r="C165" s="212" t="s">
        <v>614</v>
      </c>
      <c r="D165" s="213" t="s">
        <v>613</v>
      </c>
      <c r="E165" s="276"/>
      <c r="F165" s="277"/>
      <c r="G165" s="277"/>
      <c r="H165" s="278"/>
      <c r="I165" s="44"/>
      <c r="J165" s="127"/>
      <c r="K165" s="127"/>
      <c r="L165" s="22"/>
      <c r="M165" s="22"/>
      <c r="N165" s="22"/>
      <c r="O165" s="22"/>
      <c r="P165" s="22"/>
      <c r="Q165" s="21"/>
      <c r="R165" s="21"/>
      <c r="S165" s="21"/>
      <c r="T165" s="21"/>
      <c r="U165" s="21"/>
      <c r="V165" s="21"/>
      <c r="W165" s="21"/>
      <c r="X165" s="21"/>
      <c r="Y165" s="21"/>
      <c r="Z165" s="21"/>
      <c r="AA165" s="21"/>
      <c r="AB165" s="21"/>
      <c r="AC165" s="21"/>
      <c r="AD165" s="21"/>
      <c r="AE165" s="21"/>
      <c r="AF165" s="21"/>
      <c r="AG165" s="21"/>
      <c r="AH165" s="21"/>
      <c r="AI165" s="21"/>
      <c r="AJ165" s="21"/>
      <c r="AK165" s="21"/>
      <c r="AL165" s="21"/>
    </row>
    <row r="166" spans="1:38" ht="30" customHeight="1">
      <c r="A166" s="22"/>
      <c r="B166" s="274"/>
      <c r="C166" s="206"/>
      <c r="D166" s="207"/>
      <c r="E166" s="279"/>
      <c r="F166" s="280"/>
      <c r="G166" s="280"/>
      <c r="H166" s="281"/>
      <c r="I166" s="44"/>
      <c r="J166" s="127"/>
      <c r="K166" s="127"/>
      <c r="L166" s="22"/>
      <c r="M166" s="22"/>
      <c r="N166" s="22"/>
      <c r="O166" s="22"/>
      <c r="P166" s="22"/>
      <c r="Q166" s="21"/>
      <c r="R166" s="21"/>
      <c r="S166" s="21"/>
      <c r="T166" s="21"/>
      <c r="U166" s="21"/>
      <c r="V166" s="21"/>
      <c r="W166" s="21"/>
      <c r="X166" s="21"/>
      <c r="Y166" s="21"/>
      <c r="Z166" s="21"/>
      <c r="AA166" s="21"/>
      <c r="AB166" s="21"/>
      <c r="AC166" s="21"/>
      <c r="AD166" s="21"/>
      <c r="AE166" s="21"/>
      <c r="AF166" s="21"/>
      <c r="AG166" s="21"/>
      <c r="AH166" s="21"/>
      <c r="AI166" s="21"/>
      <c r="AJ166" s="21"/>
      <c r="AK166" s="21"/>
      <c r="AL166" s="21"/>
    </row>
    <row r="167" spans="1:38" ht="15" customHeight="1">
      <c r="A167" s="22"/>
      <c r="B167" s="274"/>
      <c r="C167" s="208" t="s">
        <v>627</v>
      </c>
      <c r="D167" s="209" t="s">
        <v>177</v>
      </c>
      <c r="E167" s="279"/>
      <c r="F167" s="280"/>
      <c r="G167" s="280"/>
      <c r="H167" s="281"/>
      <c r="I167" s="44"/>
      <c r="J167" s="127"/>
      <c r="K167" s="127"/>
      <c r="L167" s="22"/>
      <c r="M167" s="22"/>
      <c r="N167" s="22"/>
      <c r="O167" s="22"/>
      <c r="P167" s="22"/>
      <c r="Q167" s="21"/>
      <c r="R167" s="21"/>
      <c r="S167" s="21"/>
      <c r="T167" s="21"/>
      <c r="U167" s="21"/>
      <c r="V167" s="21"/>
      <c r="W167" s="21"/>
      <c r="X167" s="21"/>
      <c r="Y167" s="21"/>
      <c r="Z167" s="21"/>
      <c r="AA167" s="21"/>
      <c r="AB167" s="21"/>
      <c r="AC167" s="21"/>
      <c r="AD167" s="21"/>
      <c r="AE167" s="21"/>
      <c r="AF167" s="21"/>
      <c r="AG167" s="21"/>
      <c r="AH167" s="21"/>
      <c r="AI167" s="21"/>
      <c r="AJ167" s="21"/>
      <c r="AK167" s="21"/>
      <c r="AL167" s="21"/>
    </row>
    <row r="168" spans="1:38" ht="30" customHeight="1">
      <c r="A168" s="22"/>
      <c r="B168" s="275"/>
      <c r="C168" s="214"/>
      <c r="D168" s="215"/>
      <c r="E168" s="282"/>
      <c r="F168" s="283"/>
      <c r="G168" s="283"/>
      <c r="H168" s="284"/>
      <c r="I168" s="44"/>
      <c r="J168" s="127"/>
      <c r="K168" s="127"/>
      <c r="L168" s="22"/>
      <c r="M168" s="22"/>
      <c r="N168" s="22"/>
      <c r="O168" s="22"/>
      <c r="P168" s="22"/>
      <c r="Q168" s="21"/>
      <c r="R168" s="21"/>
      <c r="S168" s="21"/>
      <c r="T168" s="21"/>
      <c r="U168" s="21"/>
      <c r="V168" s="21"/>
      <c r="W168" s="21"/>
      <c r="X168" s="21"/>
      <c r="Y168" s="21"/>
      <c r="Z168" s="21"/>
      <c r="AA168" s="21"/>
      <c r="AB168" s="21"/>
      <c r="AC168" s="21"/>
      <c r="AD168" s="21"/>
      <c r="AE168" s="21"/>
      <c r="AF168" s="21"/>
      <c r="AG168" s="21"/>
      <c r="AH168" s="21"/>
      <c r="AI168" s="21"/>
      <c r="AJ168" s="21"/>
      <c r="AK168" s="21"/>
      <c r="AL168" s="21"/>
    </row>
    <row r="169" spans="1:38" ht="15" customHeight="1">
      <c r="A169" s="22"/>
      <c r="B169" s="273"/>
      <c r="C169" s="204" t="s">
        <v>614</v>
      </c>
      <c r="D169" s="205" t="s">
        <v>613</v>
      </c>
      <c r="E169" s="276"/>
      <c r="F169" s="277"/>
      <c r="G169" s="277"/>
      <c r="H169" s="278"/>
      <c r="I169" s="44"/>
      <c r="J169" s="127"/>
      <c r="K169" s="127"/>
      <c r="L169" s="22"/>
      <c r="M169" s="22"/>
      <c r="N169" s="22"/>
      <c r="O169" s="22"/>
      <c r="P169" s="22"/>
      <c r="Q169" s="21"/>
      <c r="R169" s="21"/>
      <c r="S169" s="21"/>
      <c r="T169" s="21"/>
      <c r="U169" s="21"/>
      <c r="V169" s="21"/>
      <c r="W169" s="21"/>
      <c r="X169" s="21"/>
      <c r="Y169" s="21"/>
      <c r="Z169" s="21"/>
      <c r="AA169" s="21"/>
      <c r="AB169" s="21"/>
      <c r="AC169" s="21"/>
      <c r="AD169" s="21"/>
      <c r="AE169" s="21"/>
      <c r="AF169" s="21"/>
      <c r="AG169" s="21"/>
      <c r="AH169" s="21"/>
      <c r="AI169" s="21"/>
      <c r="AJ169" s="21"/>
      <c r="AK169" s="21"/>
      <c r="AL169" s="21"/>
    </row>
    <row r="170" spans="1:38" ht="30" customHeight="1">
      <c r="A170" s="22"/>
      <c r="B170" s="274"/>
      <c r="C170" s="206"/>
      <c r="D170" s="207"/>
      <c r="E170" s="279"/>
      <c r="F170" s="280"/>
      <c r="G170" s="280"/>
      <c r="H170" s="281"/>
      <c r="I170" s="44"/>
      <c r="J170" s="127"/>
      <c r="K170" s="127"/>
      <c r="L170" s="22"/>
      <c r="M170" s="22"/>
      <c r="N170" s="22"/>
      <c r="O170" s="22"/>
      <c r="P170" s="22"/>
      <c r="Q170" s="21"/>
      <c r="R170" s="21"/>
      <c r="S170" s="21"/>
      <c r="T170" s="21"/>
      <c r="U170" s="21"/>
      <c r="V170" s="21"/>
      <c r="W170" s="21"/>
      <c r="X170" s="21"/>
      <c r="Y170" s="21"/>
      <c r="Z170" s="21"/>
      <c r="AA170" s="21"/>
      <c r="AB170" s="21"/>
      <c r="AC170" s="21"/>
      <c r="AD170" s="21"/>
      <c r="AE170" s="21"/>
      <c r="AF170" s="21"/>
      <c r="AG170" s="21"/>
      <c r="AH170" s="21"/>
      <c r="AI170" s="21"/>
      <c r="AJ170" s="21"/>
      <c r="AK170" s="21"/>
      <c r="AL170" s="21"/>
    </row>
    <row r="171" spans="1:38" ht="15" customHeight="1">
      <c r="A171" s="22"/>
      <c r="B171" s="274"/>
      <c r="C171" s="208" t="s">
        <v>627</v>
      </c>
      <c r="D171" s="209" t="s">
        <v>177</v>
      </c>
      <c r="E171" s="279"/>
      <c r="F171" s="280"/>
      <c r="G171" s="280"/>
      <c r="H171" s="281"/>
      <c r="I171" s="44"/>
      <c r="J171" s="127"/>
      <c r="K171" s="127"/>
      <c r="L171" s="22"/>
      <c r="M171" s="22"/>
      <c r="N171" s="22"/>
      <c r="O171" s="22"/>
      <c r="P171" s="22"/>
      <c r="Q171" s="21"/>
      <c r="R171" s="21"/>
      <c r="S171" s="21"/>
      <c r="T171" s="21"/>
      <c r="U171" s="21"/>
      <c r="V171" s="21"/>
      <c r="W171" s="21"/>
      <c r="X171" s="21"/>
      <c r="Y171" s="21"/>
      <c r="Z171" s="21"/>
      <c r="AA171" s="21"/>
      <c r="AB171" s="21"/>
      <c r="AC171" s="21"/>
      <c r="AD171" s="21"/>
      <c r="AE171" s="21"/>
      <c r="AF171" s="21"/>
      <c r="AG171" s="21"/>
      <c r="AH171" s="21"/>
      <c r="AI171" s="21"/>
      <c r="AJ171" s="21"/>
      <c r="AK171" s="21"/>
      <c r="AL171" s="21"/>
    </row>
    <row r="172" spans="1:38" ht="30" customHeight="1">
      <c r="A172" s="22"/>
      <c r="B172" s="275"/>
      <c r="C172" s="210"/>
      <c r="D172" s="211"/>
      <c r="E172" s="282"/>
      <c r="F172" s="283"/>
      <c r="G172" s="283"/>
      <c r="H172" s="284"/>
      <c r="I172" s="44"/>
      <c r="J172" s="127"/>
      <c r="K172" s="127"/>
      <c r="L172" s="22"/>
      <c r="M172" s="22"/>
      <c r="N172" s="22"/>
      <c r="O172" s="22"/>
      <c r="P172" s="22"/>
      <c r="Q172" s="21"/>
      <c r="R172" s="21"/>
      <c r="S172" s="21"/>
      <c r="T172" s="21"/>
      <c r="U172" s="21"/>
      <c r="V172" s="21"/>
      <c r="W172" s="21"/>
      <c r="X172" s="21"/>
      <c r="Y172" s="21"/>
      <c r="Z172" s="21"/>
      <c r="AA172" s="21"/>
      <c r="AB172" s="21"/>
      <c r="AC172" s="21"/>
      <c r="AD172" s="21"/>
      <c r="AE172" s="21"/>
      <c r="AF172" s="21"/>
      <c r="AG172" s="21"/>
      <c r="AH172" s="21"/>
      <c r="AI172" s="21"/>
      <c r="AJ172" s="21"/>
      <c r="AK172" s="21"/>
      <c r="AL172" s="21"/>
    </row>
    <row r="173" spans="1:38" s="126" customFormat="1" ht="11.25" customHeight="1">
      <c r="A173" s="22"/>
      <c r="B173" s="160"/>
      <c r="C173" s="160"/>
      <c r="D173" s="191"/>
      <c r="E173" s="139"/>
      <c r="F173" s="187"/>
      <c r="G173" s="187"/>
      <c r="H173" s="187"/>
      <c r="I173" s="44"/>
      <c r="J173" s="127"/>
      <c r="K173" s="127"/>
      <c r="L173" s="22"/>
      <c r="M173" s="22"/>
      <c r="N173" s="22"/>
      <c r="O173" s="22"/>
      <c r="P173" s="22"/>
      <c r="Q173" s="21"/>
      <c r="R173" s="21"/>
      <c r="S173" s="21"/>
      <c r="T173" s="21"/>
      <c r="U173" s="21"/>
      <c r="V173" s="21"/>
      <c r="W173" s="21"/>
      <c r="X173" s="21"/>
      <c r="Y173" s="21"/>
      <c r="Z173" s="21"/>
      <c r="AA173" s="21"/>
      <c r="AB173" s="21"/>
      <c r="AC173" s="21"/>
      <c r="AD173" s="21"/>
      <c r="AE173" s="21"/>
      <c r="AF173" s="21"/>
      <c r="AG173" s="21"/>
      <c r="AH173" s="21"/>
      <c r="AI173" s="21"/>
      <c r="AJ173" s="21"/>
      <c r="AK173" s="21"/>
      <c r="AL173" s="21"/>
    </row>
    <row r="174" spans="1:38" ht="28.5" customHeight="1">
      <c r="A174" s="22"/>
      <c r="B174" s="504" t="s">
        <v>245</v>
      </c>
      <c r="C174" s="504"/>
      <c r="D174" s="504"/>
      <c r="E174" s="504"/>
      <c r="F174" s="504"/>
      <c r="G174" s="504"/>
      <c r="H174" s="504"/>
      <c r="I174" s="44"/>
      <c r="J174" s="127"/>
      <c r="K174" s="127"/>
      <c r="L174" s="22"/>
      <c r="M174" s="22"/>
      <c r="N174" s="22"/>
      <c r="O174" s="22"/>
      <c r="P174" s="22"/>
      <c r="Q174" s="21"/>
      <c r="R174" s="21"/>
      <c r="S174" s="21"/>
      <c r="T174" s="21"/>
      <c r="U174" s="21"/>
      <c r="V174" s="21"/>
      <c r="W174" s="21"/>
      <c r="X174" s="21"/>
      <c r="Y174" s="21"/>
      <c r="Z174" s="21"/>
      <c r="AA174" s="21"/>
      <c r="AB174" s="21"/>
      <c r="AC174" s="21"/>
      <c r="AD174" s="21"/>
      <c r="AE174" s="21"/>
      <c r="AF174" s="21"/>
      <c r="AG174" s="21"/>
      <c r="AH174" s="21"/>
      <c r="AI174" s="21"/>
      <c r="AJ174" s="21"/>
      <c r="AK174" s="21"/>
      <c r="AL174" s="21"/>
    </row>
    <row r="175" spans="1:38" ht="24" customHeight="1">
      <c r="A175" s="22"/>
      <c r="B175" s="503" t="s">
        <v>571</v>
      </c>
      <c r="C175" s="503"/>
      <c r="D175" s="503"/>
      <c r="E175" s="503"/>
      <c r="F175" s="503"/>
      <c r="G175" s="503"/>
      <c r="H175" s="503"/>
      <c r="I175" s="44"/>
      <c r="J175" s="127"/>
      <c r="K175" s="127"/>
      <c r="L175" s="22"/>
      <c r="M175" s="22"/>
      <c r="N175" s="22"/>
      <c r="O175" s="22"/>
      <c r="P175" s="22"/>
      <c r="Q175" s="21"/>
      <c r="R175" s="21"/>
      <c r="S175" s="21"/>
      <c r="T175" s="21"/>
      <c r="U175" s="21"/>
      <c r="V175" s="21"/>
      <c r="W175" s="21"/>
      <c r="X175" s="21"/>
      <c r="Y175" s="21"/>
      <c r="Z175" s="21"/>
      <c r="AA175" s="21"/>
      <c r="AB175" s="21"/>
      <c r="AC175" s="21"/>
      <c r="AD175" s="21"/>
      <c r="AE175" s="21"/>
      <c r="AF175" s="21"/>
      <c r="AG175" s="21"/>
      <c r="AH175" s="21"/>
      <c r="AI175" s="21"/>
      <c r="AJ175" s="21"/>
      <c r="AK175" s="21"/>
      <c r="AL175" s="21"/>
    </row>
    <row r="176" spans="1:38" ht="9.75" customHeight="1">
      <c r="A176" s="22"/>
      <c r="B176" s="142"/>
      <c r="C176" s="142"/>
      <c r="D176" s="142"/>
      <c r="E176" s="142"/>
      <c r="F176" s="142"/>
      <c r="G176" s="142"/>
      <c r="H176" s="142"/>
      <c r="I176" s="44"/>
      <c r="J176" s="127"/>
      <c r="K176" s="127"/>
      <c r="L176" s="22"/>
      <c r="M176" s="22"/>
      <c r="N176" s="22"/>
      <c r="O176" s="22"/>
      <c r="P176" s="22"/>
      <c r="Q176" s="21"/>
      <c r="R176" s="21"/>
      <c r="S176" s="21"/>
      <c r="T176" s="21"/>
      <c r="U176" s="21"/>
      <c r="V176" s="21"/>
      <c r="W176" s="21"/>
      <c r="X176" s="21"/>
      <c r="Y176" s="21"/>
      <c r="Z176" s="21"/>
      <c r="AA176" s="21"/>
      <c r="AB176" s="21"/>
      <c r="AC176" s="21"/>
      <c r="AD176" s="21"/>
      <c r="AE176" s="21"/>
      <c r="AF176" s="21"/>
      <c r="AG176" s="21"/>
      <c r="AH176" s="21"/>
      <c r="AI176" s="21"/>
      <c r="AJ176" s="21"/>
      <c r="AK176" s="21"/>
      <c r="AL176" s="21"/>
    </row>
    <row r="177" spans="1:38" ht="16.5" customHeight="1">
      <c r="A177" s="22"/>
      <c r="B177" s="87" t="s">
        <v>292</v>
      </c>
      <c r="C177" s="350"/>
      <c r="D177" s="350"/>
      <c r="E177" s="350"/>
      <c r="F177" s="350"/>
      <c r="G177" s="350"/>
      <c r="H177" s="350"/>
      <c r="I177" s="44"/>
      <c r="J177" s="127"/>
      <c r="K177" s="127"/>
      <c r="L177" s="22"/>
      <c r="M177" s="22"/>
      <c r="N177" s="22"/>
      <c r="O177" s="22"/>
      <c r="P177" s="22"/>
      <c r="Q177" s="21"/>
      <c r="R177" s="21"/>
      <c r="S177" s="21"/>
      <c r="T177" s="21"/>
      <c r="U177" s="21"/>
      <c r="V177" s="21"/>
      <c r="W177" s="21"/>
      <c r="X177" s="21"/>
      <c r="Y177" s="21"/>
      <c r="Z177" s="21"/>
      <c r="AA177" s="21"/>
      <c r="AB177" s="21"/>
      <c r="AC177" s="21"/>
      <c r="AD177" s="21"/>
      <c r="AE177" s="21"/>
      <c r="AF177" s="21"/>
      <c r="AG177" s="21"/>
      <c r="AH177" s="21"/>
      <c r="AI177" s="21"/>
      <c r="AJ177" s="21"/>
      <c r="AK177" s="21"/>
      <c r="AL177" s="21"/>
    </row>
    <row r="178" spans="1:38" ht="45" customHeight="1">
      <c r="A178" s="22"/>
      <c r="B178" s="140" t="s">
        <v>164</v>
      </c>
      <c r="C178" s="296"/>
      <c r="D178" s="296"/>
      <c r="E178" s="296"/>
      <c r="F178" s="296"/>
      <c r="G178" s="296"/>
      <c r="H178" s="296"/>
      <c r="I178" s="302" t="s">
        <v>670</v>
      </c>
      <c r="J178" s="127"/>
      <c r="K178" s="127"/>
      <c r="L178" s="22"/>
      <c r="M178" s="22"/>
      <c r="N178" s="22"/>
      <c r="O178" s="22"/>
      <c r="P178" s="22"/>
      <c r="Q178" s="21"/>
      <c r="R178" s="21"/>
      <c r="S178" s="21"/>
      <c r="T178" s="21"/>
      <c r="U178" s="21"/>
      <c r="V178" s="21"/>
      <c r="W178" s="21"/>
      <c r="X178" s="21"/>
      <c r="Y178" s="21"/>
      <c r="Z178" s="21"/>
      <c r="AA178" s="21"/>
      <c r="AB178" s="21"/>
      <c r="AC178" s="21"/>
      <c r="AD178" s="21"/>
      <c r="AE178" s="21"/>
      <c r="AF178" s="21"/>
      <c r="AG178" s="21"/>
      <c r="AH178" s="21"/>
      <c r="AI178" s="21"/>
      <c r="AJ178" s="21"/>
      <c r="AK178" s="21"/>
      <c r="AL178" s="21"/>
    </row>
    <row r="179" spans="1:38" ht="32" customHeight="1">
      <c r="A179" s="22"/>
      <c r="B179" s="88" t="s">
        <v>289</v>
      </c>
      <c r="C179" s="296"/>
      <c r="D179" s="296"/>
      <c r="E179" s="296"/>
      <c r="F179" s="296"/>
      <c r="G179" s="296"/>
      <c r="H179" s="296"/>
      <c r="I179" s="302"/>
      <c r="J179" s="127"/>
      <c r="K179" s="127"/>
      <c r="L179" s="22"/>
      <c r="M179" s="22"/>
      <c r="N179" s="22"/>
      <c r="O179" s="22"/>
      <c r="P179" s="22"/>
      <c r="Q179" s="21"/>
      <c r="R179" s="21"/>
      <c r="S179" s="21"/>
      <c r="T179" s="21"/>
      <c r="U179" s="21"/>
      <c r="V179" s="21"/>
      <c r="W179" s="21"/>
      <c r="X179" s="21"/>
      <c r="Y179" s="21"/>
      <c r="Z179" s="21"/>
      <c r="AA179" s="21"/>
      <c r="AB179" s="21"/>
      <c r="AC179" s="21"/>
      <c r="AD179" s="21"/>
      <c r="AE179" s="21"/>
      <c r="AF179" s="21"/>
      <c r="AG179" s="21"/>
      <c r="AH179" s="21"/>
      <c r="AI179" s="21"/>
      <c r="AJ179" s="21"/>
      <c r="AK179" s="21"/>
      <c r="AL179" s="21"/>
    </row>
    <row r="180" spans="1:38" ht="16.5" customHeight="1">
      <c r="A180" s="22"/>
      <c r="B180" s="87" t="s">
        <v>293</v>
      </c>
      <c r="C180" s="350"/>
      <c r="D180" s="350"/>
      <c r="E180" s="350"/>
      <c r="F180" s="350"/>
      <c r="G180" s="350"/>
      <c r="H180" s="350"/>
      <c r="I180" s="44"/>
      <c r="J180" s="127"/>
      <c r="K180" s="127"/>
      <c r="L180" s="22"/>
      <c r="M180" s="22"/>
      <c r="N180" s="22"/>
      <c r="O180" s="22"/>
      <c r="P180" s="22"/>
      <c r="Q180" s="21"/>
      <c r="R180" s="21"/>
      <c r="S180" s="21"/>
      <c r="T180" s="21"/>
      <c r="U180" s="21"/>
      <c r="V180" s="21"/>
      <c r="W180" s="21"/>
      <c r="X180" s="21"/>
      <c r="Y180" s="21"/>
      <c r="Z180" s="21"/>
      <c r="AA180" s="21"/>
      <c r="AB180" s="21"/>
      <c r="AC180" s="21"/>
      <c r="AD180" s="21"/>
      <c r="AE180" s="21"/>
      <c r="AF180" s="21"/>
      <c r="AG180" s="21"/>
      <c r="AH180" s="21"/>
      <c r="AI180" s="21"/>
      <c r="AJ180" s="21"/>
      <c r="AK180" s="21"/>
      <c r="AL180" s="21"/>
    </row>
    <row r="181" spans="1:38" ht="45" customHeight="1">
      <c r="A181" s="22"/>
      <c r="B181" s="140" t="s">
        <v>164</v>
      </c>
      <c r="C181" s="296"/>
      <c r="D181" s="296"/>
      <c r="E181" s="296"/>
      <c r="F181" s="296"/>
      <c r="G181" s="296"/>
      <c r="H181" s="296"/>
      <c r="I181" s="44"/>
      <c r="J181" s="127"/>
      <c r="K181" s="127"/>
      <c r="L181" s="22"/>
      <c r="M181" s="22"/>
      <c r="N181" s="22"/>
      <c r="O181" s="22"/>
      <c r="P181" s="22"/>
      <c r="Q181" s="21"/>
      <c r="R181" s="21"/>
      <c r="S181" s="21"/>
      <c r="T181" s="21"/>
      <c r="U181" s="21"/>
      <c r="V181" s="21"/>
      <c r="W181" s="21"/>
      <c r="X181" s="21"/>
      <c r="Y181" s="21"/>
      <c r="Z181" s="21"/>
      <c r="AA181" s="21"/>
      <c r="AB181" s="21"/>
      <c r="AC181" s="21"/>
      <c r="AD181" s="21"/>
      <c r="AE181" s="21"/>
      <c r="AF181" s="21"/>
      <c r="AG181" s="21"/>
      <c r="AH181" s="21"/>
      <c r="AI181" s="21"/>
      <c r="AJ181" s="21"/>
      <c r="AK181" s="21"/>
      <c r="AL181" s="21"/>
    </row>
    <row r="182" spans="1:38" ht="32" customHeight="1">
      <c r="A182" s="22"/>
      <c r="B182" s="88" t="s">
        <v>289</v>
      </c>
      <c r="C182" s="296"/>
      <c r="D182" s="296"/>
      <c r="E182" s="296"/>
      <c r="F182" s="296"/>
      <c r="G182" s="296"/>
      <c r="H182" s="296"/>
      <c r="I182" s="44"/>
      <c r="J182" s="127"/>
      <c r="K182" s="127"/>
      <c r="L182" s="22"/>
      <c r="M182" s="22"/>
      <c r="N182" s="22"/>
      <c r="O182" s="22"/>
      <c r="P182" s="22"/>
      <c r="Q182" s="21"/>
      <c r="R182" s="21"/>
      <c r="S182" s="21"/>
      <c r="T182" s="21"/>
      <c r="U182" s="21"/>
      <c r="V182" s="21"/>
      <c r="W182" s="21"/>
      <c r="X182" s="21"/>
      <c r="Y182" s="21"/>
      <c r="Z182" s="21"/>
      <c r="AA182" s="21"/>
      <c r="AB182" s="21"/>
      <c r="AC182" s="21"/>
      <c r="AD182" s="21"/>
      <c r="AE182" s="21"/>
      <c r="AF182" s="21"/>
      <c r="AG182" s="21"/>
      <c r="AH182" s="21"/>
      <c r="AI182" s="21"/>
      <c r="AJ182" s="21"/>
      <c r="AK182" s="21"/>
      <c r="AL182" s="21"/>
    </row>
    <row r="183" spans="1:38" ht="16.5" customHeight="1">
      <c r="A183" s="22"/>
      <c r="B183" s="87" t="s">
        <v>294</v>
      </c>
      <c r="C183" s="350"/>
      <c r="D183" s="350"/>
      <c r="E183" s="350"/>
      <c r="F183" s="350"/>
      <c r="G183" s="350"/>
      <c r="H183" s="350"/>
      <c r="I183" s="44"/>
      <c r="J183" s="127"/>
      <c r="K183" s="127"/>
      <c r="L183" s="22"/>
      <c r="M183" s="22"/>
      <c r="N183" s="22"/>
      <c r="O183" s="22"/>
      <c r="P183" s="22"/>
      <c r="Q183" s="21"/>
      <c r="R183" s="21"/>
      <c r="S183" s="21"/>
      <c r="T183" s="21"/>
      <c r="U183" s="21"/>
      <c r="V183" s="21"/>
      <c r="W183" s="21"/>
      <c r="X183" s="21"/>
      <c r="Y183" s="21"/>
      <c r="Z183" s="21"/>
      <c r="AA183" s="21"/>
      <c r="AB183" s="21"/>
      <c r="AC183" s="21"/>
      <c r="AD183" s="21"/>
      <c r="AE183" s="21"/>
      <c r="AF183" s="21"/>
      <c r="AG183" s="21"/>
      <c r="AH183" s="21"/>
      <c r="AI183" s="21"/>
      <c r="AJ183" s="21"/>
      <c r="AK183" s="21"/>
      <c r="AL183" s="21"/>
    </row>
    <row r="184" spans="1:38" ht="45" customHeight="1">
      <c r="A184" s="22"/>
      <c r="B184" s="140" t="s">
        <v>164</v>
      </c>
      <c r="C184" s="296"/>
      <c r="D184" s="296"/>
      <c r="E184" s="296"/>
      <c r="F184" s="296"/>
      <c r="G184" s="296"/>
      <c r="H184" s="296"/>
      <c r="I184" s="44"/>
      <c r="J184" s="127"/>
      <c r="K184" s="127"/>
      <c r="L184" s="22"/>
      <c r="M184" s="22"/>
      <c r="N184" s="22"/>
      <c r="O184" s="22"/>
      <c r="P184" s="22"/>
      <c r="Q184" s="21"/>
      <c r="R184" s="21"/>
      <c r="S184" s="21"/>
      <c r="T184" s="21"/>
      <c r="U184" s="21"/>
      <c r="V184" s="21"/>
      <c r="W184" s="21"/>
      <c r="X184" s="21"/>
      <c r="Y184" s="21"/>
      <c r="Z184" s="21"/>
      <c r="AA184" s="21"/>
      <c r="AB184" s="21"/>
      <c r="AC184" s="21"/>
      <c r="AD184" s="21"/>
      <c r="AE184" s="21"/>
      <c r="AF184" s="21"/>
      <c r="AG184" s="21"/>
      <c r="AH184" s="21"/>
      <c r="AI184" s="21"/>
      <c r="AJ184" s="21"/>
      <c r="AK184" s="21"/>
      <c r="AL184" s="21"/>
    </row>
    <row r="185" spans="1:38" ht="32" customHeight="1">
      <c r="A185" s="22"/>
      <c r="B185" s="88" t="s">
        <v>289</v>
      </c>
      <c r="C185" s="296"/>
      <c r="D185" s="296"/>
      <c r="E185" s="296"/>
      <c r="F185" s="296"/>
      <c r="G185" s="296"/>
      <c r="H185" s="296"/>
      <c r="I185" s="44"/>
      <c r="J185" s="127"/>
      <c r="K185" s="127"/>
      <c r="L185" s="22"/>
      <c r="M185" s="22"/>
      <c r="N185" s="22"/>
      <c r="O185" s="22"/>
      <c r="P185" s="22"/>
      <c r="Q185" s="21"/>
      <c r="R185" s="21"/>
      <c r="S185" s="21"/>
      <c r="T185" s="21"/>
      <c r="U185" s="21"/>
      <c r="V185" s="21"/>
      <c r="W185" s="21"/>
      <c r="X185" s="21"/>
      <c r="Y185" s="21"/>
      <c r="Z185" s="21"/>
      <c r="AA185" s="21"/>
      <c r="AB185" s="21"/>
      <c r="AC185" s="21"/>
      <c r="AD185" s="21"/>
      <c r="AE185" s="21"/>
      <c r="AF185" s="21"/>
      <c r="AG185" s="21"/>
      <c r="AH185" s="21"/>
      <c r="AI185" s="21"/>
      <c r="AJ185" s="21"/>
      <c r="AK185" s="21"/>
      <c r="AL185" s="21"/>
    </row>
    <row r="186" spans="1:38" ht="16.5" customHeight="1">
      <c r="A186" s="22"/>
      <c r="B186" s="87" t="s">
        <v>295</v>
      </c>
      <c r="C186" s="350"/>
      <c r="D186" s="350"/>
      <c r="E186" s="350"/>
      <c r="F186" s="350"/>
      <c r="G186" s="350"/>
      <c r="H186" s="350"/>
      <c r="I186" s="44"/>
      <c r="J186" s="127"/>
      <c r="K186" s="127"/>
      <c r="L186" s="22"/>
      <c r="M186" s="22"/>
      <c r="N186" s="22"/>
      <c r="O186" s="22"/>
      <c r="P186" s="22"/>
      <c r="Q186" s="21"/>
      <c r="R186" s="21"/>
      <c r="S186" s="21"/>
      <c r="T186" s="21"/>
      <c r="U186" s="21"/>
      <c r="V186" s="21"/>
      <c r="W186" s="21"/>
      <c r="X186" s="21"/>
      <c r="Y186" s="21"/>
      <c r="Z186" s="21"/>
      <c r="AA186" s="21"/>
      <c r="AB186" s="21"/>
      <c r="AC186" s="21"/>
      <c r="AD186" s="21"/>
      <c r="AE186" s="21"/>
      <c r="AF186" s="21"/>
      <c r="AG186" s="21"/>
      <c r="AH186" s="21"/>
      <c r="AI186" s="21"/>
      <c r="AJ186" s="21"/>
      <c r="AK186" s="21"/>
      <c r="AL186" s="21"/>
    </row>
    <row r="187" spans="1:38" ht="45" customHeight="1">
      <c r="A187" s="22"/>
      <c r="B187" s="140" t="s">
        <v>164</v>
      </c>
      <c r="C187" s="296"/>
      <c r="D187" s="296"/>
      <c r="E187" s="296"/>
      <c r="F187" s="296"/>
      <c r="G187" s="296"/>
      <c r="H187" s="296"/>
      <c r="I187" s="44"/>
      <c r="J187" s="127"/>
      <c r="K187" s="127"/>
      <c r="L187" s="22"/>
      <c r="M187" s="22"/>
      <c r="N187" s="22"/>
      <c r="O187" s="22"/>
      <c r="P187" s="22"/>
      <c r="Q187" s="21"/>
      <c r="R187" s="21"/>
      <c r="S187" s="21"/>
      <c r="T187" s="21"/>
      <c r="U187" s="21"/>
      <c r="V187" s="21"/>
      <c r="W187" s="21"/>
      <c r="X187" s="21"/>
      <c r="Y187" s="21"/>
      <c r="Z187" s="21"/>
      <c r="AA187" s="21"/>
      <c r="AB187" s="21"/>
      <c r="AC187" s="21"/>
      <c r="AD187" s="21"/>
      <c r="AE187" s="21"/>
      <c r="AF187" s="21"/>
      <c r="AG187" s="21"/>
      <c r="AH187" s="21"/>
      <c r="AI187" s="21"/>
      <c r="AJ187" s="21"/>
      <c r="AK187" s="21"/>
      <c r="AL187" s="21"/>
    </row>
    <row r="188" spans="1:38" ht="32" customHeight="1">
      <c r="A188" s="22"/>
      <c r="B188" s="88" t="s">
        <v>289</v>
      </c>
      <c r="C188" s="296"/>
      <c r="D188" s="296"/>
      <c r="E188" s="296"/>
      <c r="F188" s="296"/>
      <c r="G188" s="296"/>
      <c r="H188" s="296"/>
      <c r="I188" s="44"/>
      <c r="J188" s="127"/>
      <c r="K188" s="127"/>
      <c r="L188" s="22"/>
      <c r="M188" s="22"/>
      <c r="N188" s="22"/>
      <c r="O188" s="22"/>
      <c r="P188" s="22"/>
      <c r="Q188" s="21"/>
      <c r="R188" s="21"/>
      <c r="S188" s="21"/>
      <c r="T188" s="21"/>
      <c r="U188" s="21"/>
      <c r="V188" s="21"/>
      <c r="W188" s="21"/>
      <c r="X188" s="21"/>
      <c r="Y188" s="21"/>
      <c r="Z188" s="21"/>
      <c r="AA188" s="21"/>
      <c r="AB188" s="21"/>
      <c r="AC188" s="21"/>
      <c r="AD188" s="21"/>
      <c r="AE188" s="21"/>
      <c r="AF188" s="21"/>
      <c r="AG188" s="21"/>
      <c r="AH188" s="21"/>
      <c r="AI188" s="21"/>
      <c r="AJ188" s="21"/>
      <c r="AK188" s="21"/>
      <c r="AL188" s="21"/>
    </row>
    <row r="189" spans="1:38" ht="16.5" customHeight="1">
      <c r="A189" s="40"/>
      <c r="B189" s="87" t="s">
        <v>296</v>
      </c>
      <c r="C189" s="350"/>
      <c r="D189" s="350"/>
      <c r="E189" s="350"/>
      <c r="F189" s="350"/>
      <c r="G189" s="350"/>
      <c r="H189" s="350"/>
      <c r="I189" s="44"/>
      <c r="J189" s="127"/>
      <c r="K189" s="127"/>
      <c r="L189" s="40"/>
      <c r="M189" s="40"/>
      <c r="N189" s="40"/>
      <c r="O189" s="40"/>
      <c r="P189" s="40"/>
      <c r="Q189" s="21"/>
      <c r="R189" s="21"/>
      <c r="S189" s="21"/>
      <c r="T189" s="21"/>
      <c r="U189" s="21"/>
      <c r="V189" s="21"/>
      <c r="W189" s="21"/>
      <c r="X189" s="21"/>
      <c r="Y189" s="21"/>
      <c r="Z189" s="21"/>
      <c r="AA189" s="21"/>
      <c r="AB189" s="21"/>
      <c r="AC189" s="21"/>
      <c r="AD189" s="21"/>
      <c r="AE189" s="21"/>
      <c r="AF189" s="21"/>
      <c r="AG189" s="21"/>
      <c r="AH189" s="21"/>
      <c r="AI189" s="21"/>
      <c r="AJ189" s="21"/>
      <c r="AK189" s="21"/>
      <c r="AL189" s="21"/>
    </row>
    <row r="190" spans="1:38" ht="45" customHeight="1">
      <c r="A190" s="22"/>
      <c r="B190" s="140" t="s">
        <v>164</v>
      </c>
      <c r="C190" s="296"/>
      <c r="D190" s="296"/>
      <c r="E190" s="296"/>
      <c r="F190" s="296"/>
      <c r="G190" s="296"/>
      <c r="H190" s="296"/>
      <c r="I190" s="44"/>
      <c r="J190" s="127"/>
      <c r="K190" s="127"/>
      <c r="L190" s="22"/>
      <c r="M190" s="22"/>
      <c r="N190" s="22"/>
      <c r="O190" s="22"/>
      <c r="P190" s="22"/>
      <c r="Q190" s="21"/>
      <c r="R190" s="21"/>
      <c r="S190" s="21"/>
      <c r="T190" s="21"/>
      <c r="U190" s="21"/>
      <c r="V190" s="21"/>
      <c r="W190" s="21"/>
      <c r="X190" s="21"/>
      <c r="Y190" s="21"/>
      <c r="Z190" s="21"/>
      <c r="AA190" s="21"/>
      <c r="AB190" s="21"/>
      <c r="AC190" s="21"/>
      <c r="AD190" s="21"/>
      <c r="AE190" s="21"/>
      <c r="AF190" s="21"/>
      <c r="AG190" s="21"/>
      <c r="AH190" s="21"/>
      <c r="AI190" s="21"/>
      <c r="AJ190" s="21"/>
      <c r="AK190" s="21"/>
      <c r="AL190" s="21"/>
    </row>
    <row r="191" spans="1:38" ht="32" customHeight="1">
      <c r="A191" s="22"/>
      <c r="B191" s="88" t="s">
        <v>289</v>
      </c>
      <c r="C191" s="296"/>
      <c r="D191" s="296"/>
      <c r="E191" s="296"/>
      <c r="F191" s="296"/>
      <c r="G191" s="296"/>
      <c r="H191" s="296"/>
      <c r="I191" s="44"/>
      <c r="J191" s="127"/>
      <c r="K191" s="127"/>
      <c r="L191" s="22"/>
      <c r="M191" s="22"/>
      <c r="N191" s="22"/>
      <c r="O191" s="22"/>
      <c r="P191" s="22"/>
      <c r="Q191" s="21"/>
      <c r="R191" s="21"/>
      <c r="S191" s="21"/>
      <c r="T191" s="21"/>
      <c r="U191" s="21"/>
      <c r="V191" s="21"/>
      <c r="W191" s="21"/>
      <c r="X191" s="21"/>
      <c r="Y191" s="21"/>
      <c r="Z191" s="21"/>
      <c r="AA191" s="21"/>
      <c r="AB191" s="21"/>
      <c r="AC191" s="21"/>
      <c r="AD191" s="21"/>
      <c r="AE191" s="21"/>
      <c r="AF191" s="21"/>
      <c r="AG191" s="21"/>
      <c r="AH191" s="21"/>
      <c r="AI191" s="21"/>
      <c r="AJ191" s="21"/>
      <c r="AK191" s="21"/>
      <c r="AL191" s="21"/>
    </row>
    <row r="192" spans="1:38" ht="16.5" customHeight="1">
      <c r="A192" s="40"/>
      <c r="B192" s="154" t="s">
        <v>94</v>
      </c>
      <c r="C192" s="350"/>
      <c r="D192" s="350"/>
      <c r="E192" s="350"/>
      <c r="F192" s="350"/>
      <c r="G192" s="350"/>
      <c r="H192" s="350"/>
      <c r="I192" s="44"/>
      <c r="J192" s="127"/>
      <c r="K192" s="127"/>
      <c r="L192" s="40"/>
      <c r="M192" s="40"/>
      <c r="N192" s="40"/>
      <c r="O192" s="40"/>
      <c r="P192" s="40"/>
      <c r="Q192" s="21"/>
      <c r="R192" s="21"/>
      <c r="S192" s="21"/>
      <c r="T192" s="21"/>
      <c r="U192" s="21"/>
      <c r="V192" s="21"/>
      <c r="W192" s="21"/>
      <c r="X192" s="21"/>
      <c r="Y192" s="21"/>
      <c r="Z192" s="21"/>
      <c r="AA192" s="21"/>
      <c r="AB192" s="21"/>
      <c r="AC192" s="21"/>
      <c r="AD192" s="21"/>
      <c r="AE192" s="21"/>
      <c r="AF192" s="21"/>
      <c r="AG192" s="21"/>
      <c r="AH192" s="21"/>
      <c r="AI192" s="21"/>
      <c r="AJ192" s="21"/>
      <c r="AK192" s="21"/>
      <c r="AL192" s="21"/>
    </row>
    <row r="193" spans="1:38" ht="45" customHeight="1">
      <c r="A193" s="22"/>
      <c r="B193" s="140" t="s">
        <v>164</v>
      </c>
      <c r="C193" s="296"/>
      <c r="D193" s="296"/>
      <c r="E193" s="296"/>
      <c r="F193" s="296"/>
      <c r="G193" s="296"/>
      <c r="H193" s="296"/>
      <c r="I193" s="44"/>
      <c r="J193" s="127"/>
      <c r="K193" s="127"/>
      <c r="L193" s="22"/>
      <c r="M193" s="22"/>
      <c r="N193" s="22"/>
      <c r="O193" s="22"/>
      <c r="P193" s="22"/>
      <c r="Q193" s="21"/>
      <c r="R193" s="21"/>
      <c r="S193" s="21"/>
      <c r="T193" s="21"/>
      <c r="U193" s="21"/>
      <c r="V193" s="21"/>
      <c r="W193" s="21"/>
      <c r="X193" s="21"/>
      <c r="Y193" s="21"/>
      <c r="Z193" s="21"/>
      <c r="AA193" s="21"/>
      <c r="AB193" s="21"/>
      <c r="AC193" s="21"/>
      <c r="AD193" s="21"/>
      <c r="AE193" s="21"/>
      <c r="AF193" s="21"/>
      <c r="AG193" s="21"/>
      <c r="AH193" s="21"/>
      <c r="AI193" s="21"/>
      <c r="AJ193" s="21"/>
      <c r="AK193" s="21"/>
      <c r="AL193" s="21"/>
    </row>
    <row r="194" spans="1:38" ht="32" customHeight="1">
      <c r="A194" s="22"/>
      <c r="B194" s="88" t="s">
        <v>289</v>
      </c>
      <c r="C194" s="296"/>
      <c r="D194" s="296"/>
      <c r="E194" s="296"/>
      <c r="F194" s="296"/>
      <c r="G194" s="296"/>
      <c r="H194" s="296"/>
      <c r="I194" s="44"/>
      <c r="J194" s="127"/>
      <c r="K194" s="127"/>
      <c r="L194" s="22"/>
      <c r="M194" s="22"/>
      <c r="N194" s="22"/>
      <c r="O194" s="22"/>
      <c r="P194" s="22"/>
      <c r="Q194" s="21"/>
      <c r="R194" s="21"/>
      <c r="S194" s="21"/>
      <c r="T194" s="21"/>
      <c r="U194" s="21"/>
      <c r="V194" s="21"/>
      <c r="W194" s="21"/>
      <c r="X194" s="21"/>
      <c r="Y194" s="21"/>
      <c r="Z194" s="21"/>
      <c r="AA194" s="21"/>
      <c r="AB194" s="21"/>
      <c r="AC194" s="21"/>
      <c r="AD194" s="21"/>
      <c r="AE194" s="21"/>
      <c r="AF194" s="21"/>
      <c r="AG194" s="21"/>
      <c r="AH194" s="21"/>
      <c r="AI194" s="21"/>
      <c r="AJ194" s="21"/>
      <c r="AK194" s="21"/>
      <c r="AL194" s="21"/>
    </row>
    <row r="195" spans="1:38" ht="16.5" customHeight="1">
      <c r="A195" s="40"/>
      <c r="B195" s="154" t="s">
        <v>29</v>
      </c>
      <c r="C195" s="350"/>
      <c r="D195" s="350"/>
      <c r="E195" s="350"/>
      <c r="F195" s="350"/>
      <c r="G195" s="350"/>
      <c r="H195" s="350"/>
      <c r="I195" s="44"/>
      <c r="J195" s="127"/>
      <c r="K195" s="127"/>
      <c r="L195" s="40"/>
      <c r="M195" s="40"/>
      <c r="N195" s="40"/>
      <c r="O195" s="40"/>
      <c r="P195" s="40"/>
      <c r="Q195" s="21"/>
      <c r="R195" s="21"/>
      <c r="S195" s="21"/>
      <c r="T195" s="21"/>
      <c r="U195" s="21"/>
      <c r="V195" s="21"/>
      <c r="W195" s="21"/>
      <c r="X195" s="21"/>
      <c r="Y195" s="21"/>
      <c r="Z195" s="21"/>
      <c r="AA195" s="21"/>
      <c r="AB195" s="21"/>
      <c r="AC195" s="21"/>
      <c r="AD195" s="21"/>
      <c r="AE195" s="21"/>
      <c r="AF195" s="21"/>
      <c r="AG195" s="21"/>
      <c r="AH195" s="21"/>
      <c r="AI195" s="21"/>
      <c r="AJ195" s="21"/>
      <c r="AK195" s="21"/>
      <c r="AL195" s="21"/>
    </row>
    <row r="196" spans="1:38" ht="45" customHeight="1">
      <c r="A196" s="22"/>
      <c r="B196" s="140" t="s">
        <v>164</v>
      </c>
      <c r="C196" s="296"/>
      <c r="D196" s="296"/>
      <c r="E196" s="296"/>
      <c r="F196" s="296"/>
      <c r="G196" s="296"/>
      <c r="H196" s="296"/>
      <c r="I196" s="44"/>
      <c r="J196" s="127"/>
      <c r="K196" s="127"/>
      <c r="L196" s="22"/>
      <c r="M196" s="22"/>
      <c r="N196" s="22"/>
      <c r="O196" s="22"/>
      <c r="P196" s="22"/>
      <c r="Q196" s="21"/>
      <c r="R196" s="21"/>
      <c r="S196" s="21"/>
      <c r="T196" s="21"/>
      <c r="U196" s="21"/>
      <c r="V196" s="21"/>
      <c r="W196" s="21"/>
      <c r="X196" s="21"/>
      <c r="Y196" s="21"/>
      <c r="Z196" s="21"/>
      <c r="AA196" s="21"/>
      <c r="AB196" s="21"/>
      <c r="AC196" s="21"/>
      <c r="AD196" s="21"/>
      <c r="AE196" s="21"/>
      <c r="AF196" s="21"/>
      <c r="AG196" s="21"/>
      <c r="AH196" s="21"/>
      <c r="AI196" s="21"/>
      <c r="AJ196" s="21"/>
      <c r="AK196" s="21"/>
      <c r="AL196" s="21"/>
    </row>
    <row r="197" spans="1:38" ht="32" customHeight="1">
      <c r="A197" s="22"/>
      <c r="B197" s="88" t="s">
        <v>289</v>
      </c>
      <c r="C197" s="296"/>
      <c r="D197" s="296"/>
      <c r="E197" s="296"/>
      <c r="F197" s="296"/>
      <c r="G197" s="296"/>
      <c r="H197" s="296"/>
      <c r="I197" s="44"/>
      <c r="J197" s="127"/>
      <c r="K197" s="127"/>
      <c r="L197" s="22"/>
      <c r="M197" s="22"/>
      <c r="N197" s="22"/>
      <c r="O197" s="22"/>
      <c r="P197" s="22"/>
      <c r="Q197" s="21"/>
      <c r="R197" s="21"/>
      <c r="S197" s="21"/>
      <c r="T197" s="21"/>
      <c r="U197" s="21"/>
      <c r="V197" s="21"/>
      <c r="W197" s="21"/>
      <c r="X197" s="21"/>
      <c r="Y197" s="21"/>
      <c r="Z197" s="21"/>
      <c r="AA197" s="21"/>
      <c r="AB197" s="21"/>
      <c r="AC197" s="21"/>
      <c r="AD197" s="21"/>
      <c r="AE197" s="21"/>
      <c r="AF197" s="21"/>
      <c r="AG197" s="21"/>
      <c r="AH197" s="21"/>
      <c r="AI197" s="21"/>
      <c r="AJ197" s="21"/>
      <c r="AK197" s="21"/>
      <c r="AL197" s="21"/>
    </row>
    <row r="198" spans="1:38" ht="18" customHeight="1">
      <c r="A198" s="22"/>
      <c r="B198" s="345" t="s">
        <v>364</v>
      </c>
      <c r="C198" s="345"/>
      <c r="D198" s="345"/>
      <c r="E198" s="345"/>
      <c r="F198" s="345"/>
      <c r="G198" s="345"/>
      <c r="H198" s="345"/>
      <c r="I198" s="267"/>
      <c r="J198" s="127"/>
      <c r="K198" s="127"/>
      <c r="L198" s="22"/>
      <c r="M198" s="22"/>
      <c r="N198" s="22"/>
      <c r="O198" s="22"/>
      <c r="P198" s="22"/>
      <c r="Q198" s="21"/>
      <c r="R198" s="21"/>
      <c r="S198" s="21"/>
      <c r="T198" s="21"/>
      <c r="U198" s="21"/>
      <c r="V198" s="21"/>
      <c r="W198" s="21"/>
      <c r="X198" s="21"/>
      <c r="Y198" s="21"/>
      <c r="Z198" s="21"/>
      <c r="AA198" s="21"/>
      <c r="AB198" s="21"/>
      <c r="AC198" s="21"/>
      <c r="AD198" s="21"/>
      <c r="AE198" s="21"/>
      <c r="AF198" s="21"/>
      <c r="AG198" s="21"/>
      <c r="AH198" s="21"/>
      <c r="AI198" s="21"/>
      <c r="AJ198" s="21"/>
      <c r="AK198" s="21"/>
      <c r="AL198" s="21"/>
    </row>
    <row r="199" spans="1:38" ht="18" customHeight="1">
      <c r="A199" s="22"/>
      <c r="B199" s="293" t="s">
        <v>80</v>
      </c>
      <c r="C199" s="293"/>
      <c r="D199" s="293"/>
      <c r="E199" s="293"/>
      <c r="F199" s="293"/>
      <c r="G199" s="293"/>
      <c r="H199" s="293"/>
      <c r="I199" s="267"/>
      <c r="J199" s="127"/>
      <c r="K199" s="127"/>
      <c r="L199" s="22"/>
      <c r="M199" s="22"/>
      <c r="N199" s="22"/>
      <c r="O199" s="22"/>
      <c r="P199" s="22"/>
      <c r="Q199" s="21"/>
      <c r="R199" s="21"/>
      <c r="S199" s="21"/>
      <c r="T199" s="21"/>
      <c r="U199" s="21"/>
      <c r="V199" s="21"/>
      <c r="W199" s="21"/>
      <c r="X199" s="21"/>
      <c r="Y199" s="21"/>
      <c r="Z199" s="21"/>
      <c r="AA199" s="21"/>
      <c r="AB199" s="21"/>
      <c r="AC199" s="21"/>
      <c r="AD199" s="21"/>
      <c r="AE199" s="21"/>
      <c r="AF199" s="21"/>
      <c r="AG199" s="21"/>
      <c r="AH199" s="21"/>
      <c r="AI199" s="21"/>
      <c r="AJ199" s="21"/>
      <c r="AK199" s="21"/>
      <c r="AL199" s="21"/>
    </row>
    <row r="200" spans="1:38" ht="18" customHeight="1">
      <c r="A200" s="22"/>
      <c r="B200" s="289" t="str">
        <f>CONCATENATE("Project addresses congestion on the system or specific adjacent route.  ", IF(D278=TRUE, "Please describe below",""))</f>
        <v xml:space="preserve">Project addresses congestion on the system or specific adjacent route.  </v>
      </c>
      <c r="C200" s="289"/>
      <c r="D200" s="289"/>
      <c r="E200" s="289"/>
      <c r="F200" s="289"/>
      <c r="G200" s="289"/>
      <c r="H200" s="289"/>
      <c r="I200" s="356" t="s">
        <v>694</v>
      </c>
      <c r="J200" s="127"/>
      <c r="K200" s="127"/>
      <c r="L200" s="22"/>
      <c r="M200" s="22"/>
      <c r="N200" s="22"/>
      <c r="O200" s="22"/>
      <c r="P200" s="22"/>
      <c r="Q200" s="21"/>
      <c r="R200" s="21"/>
      <c r="S200" s="21"/>
      <c r="T200" s="21"/>
      <c r="U200" s="21"/>
      <c r="V200" s="21"/>
      <c r="W200" s="21"/>
      <c r="X200" s="21"/>
      <c r="Y200" s="21"/>
      <c r="Z200" s="21"/>
      <c r="AA200" s="21"/>
      <c r="AB200" s="21"/>
      <c r="AC200" s="21"/>
      <c r="AD200" s="21"/>
      <c r="AE200" s="21"/>
      <c r="AF200" s="21"/>
      <c r="AG200" s="21"/>
      <c r="AH200" s="21"/>
      <c r="AI200" s="21"/>
      <c r="AJ200" s="21"/>
      <c r="AK200" s="21"/>
      <c r="AL200" s="21"/>
    </row>
    <row r="201" spans="1:38" ht="99.75" customHeight="1">
      <c r="A201" s="22"/>
      <c r="B201" s="506"/>
      <c r="C201" s="506"/>
      <c r="D201" s="506"/>
      <c r="E201" s="506"/>
      <c r="F201" s="506"/>
      <c r="G201" s="506"/>
      <c r="H201" s="506"/>
      <c r="I201" s="356"/>
      <c r="J201" s="127"/>
      <c r="K201" s="127"/>
      <c r="L201" s="22"/>
      <c r="M201" s="22"/>
      <c r="N201" s="22"/>
      <c r="O201" s="22"/>
      <c r="P201" s="22"/>
      <c r="Q201" s="21"/>
      <c r="R201" s="21"/>
      <c r="S201" s="21"/>
      <c r="T201" s="21"/>
      <c r="U201" s="21"/>
      <c r="V201" s="21"/>
      <c r="W201" s="21"/>
      <c r="X201" s="21"/>
      <c r="Y201" s="21"/>
      <c r="Z201" s="21"/>
      <c r="AA201" s="21"/>
      <c r="AB201" s="21"/>
      <c r="AC201" s="21"/>
      <c r="AD201" s="21"/>
      <c r="AE201" s="21"/>
      <c r="AF201" s="21"/>
      <c r="AG201" s="21"/>
      <c r="AH201" s="21"/>
      <c r="AI201" s="21"/>
      <c r="AJ201" s="21"/>
      <c r="AK201" s="21"/>
      <c r="AL201" s="21"/>
    </row>
    <row r="202" spans="1:38" s="126" customFormat="1" ht="15" customHeight="1">
      <c r="A202" s="22"/>
      <c r="B202" s="3"/>
      <c r="C202" s="155"/>
      <c r="D202" s="155"/>
      <c r="E202" s="155"/>
      <c r="F202" s="155"/>
      <c r="G202" s="26"/>
      <c r="H202" s="156"/>
      <c r="I202" s="44"/>
      <c r="J202" s="127"/>
      <c r="K202" s="127"/>
      <c r="L202" s="22"/>
      <c r="M202" s="22"/>
      <c r="N202" s="22"/>
      <c r="O202" s="22"/>
      <c r="P202" s="22"/>
      <c r="Q202" s="21"/>
      <c r="R202" s="21"/>
      <c r="S202" s="21"/>
      <c r="T202" s="21"/>
      <c r="U202" s="21"/>
      <c r="V202" s="21"/>
      <c r="W202" s="21"/>
      <c r="X202" s="21"/>
      <c r="Y202" s="21"/>
      <c r="Z202" s="21"/>
      <c r="AA202" s="21"/>
      <c r="AB202" s="21"/>
      <c r="AC202" s="21"/>
      <c r="AD202" s="21"/>
      <c r="AE202" s="21"/>
      <c r="AF202" s="21"/>
      <c r="AG202" s="21"/>
      <c r="AH202" s="21"/>
      <c r="AI202" s="21"/>
      <c r="AJ202" s="21"/>
      <c r="AK202" s="21"/>
      <c r="AL202" s="21"/>
    </row>
    <row r="203" spans="1:38" s="126" customFormat="1" ht="15" customHeight="1">
      <c r="A203" s="22"/>
      <c r="B203" s="3"/>
      <c r="C203" s="155"/>
      <c r="D203" s="155"/>
      <c r="E203" s="155"/>
      <c r="F203" s="155"/>
      <c r="G203" s="26"/>
      <c r="H203" s="156"/>
      <c r="I203" s="44"/>
      <c r="J203" s="127"/>
      <c r="K203" s="127"/>
      <c r="L203" s="22"/>
      <c r="M203" s="22"/>
      <c r="N203" s="22"/>
      <c r="O203" s="22"/>
      <c r="P203" s="22"/>
      <c r="Q203" s="21"/>
      <c r="R203" s="21"/>
      <c r="S203" s="21"/>
      <c r="T203" s="21"/>
      <c r="U203" s="21"/>
      <c r="V203" s="21"/>
      <c r="W203" s="21"/>
      <c r="X203" s="21"/>
      <c r="Y203" s="21"/>
      <c r="Z203" s="21"/>
      <c r="AA203" s="21"/>
      <c r="AB203" s="21"/>
      <c r="AC203" s="21"/>
      <c r="AD203" s="21"/>
      <c r="AE203" s="21"/>
      <c r="AF203" s="21"/>
      <c r="AG203" s="21"/>
      <c r="AH203" s="21"/>
      <c r="AI203" s="21"/>
      <c r="AJ203" s="21"/>
      <c r="AK203" s="21"/>
      <c r="AL203" s="21"/>
    </row>
    <row r="204" spans="1:38" ht="24" customHeight="1">
      <c r="A204" s="22"/>
      <c r="B204" s="293" t="s">
        <v>689</v>
      </c>
      <c r="C204" s="293"/>
      <c r="D204" s="293"/>
      <c r="E204" s="293"/>
      <c r="F204" s="293"/>
      <c r="G204" s="293"/>
      <c r="H204" s="293"/>
      <c r="I204" s="44"/>
      <c r="J204" s="127"/>
      <c r="K204" s="127"/>
      <c r="L204" s="22"/>
      <c r="M204" s="22"/>
      <c r="N204" s="22"/>
      <c r="O204" s="22"/>
      <c r="P204" s="22"/>
      <c r="Q204" s="21"/>
      <c r="R204" s="21"/>
      <c r="S204" s="21"/>
      <c r="T204" s="21"/>
      <c r="U204" s="21"/>
      <c r="V204" s="21"/>
      <c r="W204" s="21"/>
      <c r="X204" s="21"/>
      <c r="Y204" s="21"/>
      <c r="Z204" s="21"/>
      <c r="AA204" s="21"/>
      <c r="AB204" s="21"/>
      <c r="AC204" s="21"/>
      <c r="AD204" s="21"/>
      <c r="AE204" s="21"/>
      <c r="AF204" s="21"/>
      <c r="AG204" s="21"/>
      <c r="AH204" s="21"/>
      <c r="AI204" s="21"/>
      <c r="AJ204" s="21"/>
      <c r="AK204" s="21"/>
      <c r="AL204" s="21"/>
    </row>
    <row r="205" spans="1:38" ht="16">
      <c r="A205" s="22"/>
      <c r="B205" s="312" t="s">
        <v>638</v>
      </c>
      <c r="C205" s="312"/>
      <c r="D205" s="312"/>
      <c r="E205" s="312"/>
      <c r="F205" s="312"/>
      <c r="G205" s="312"/>
      <c r="H205" s="312"/>
      <c r="I205" s="44"/>
      <c r="J205" s="127"/>
      <c r="K205" s="127"/>
      <c r="L205" s="22"/>
      <c r="M205" s="22"/>
      <c r="N205" s="22"/>
      <c r="O205" s="22"/>
      <c r="P205" s="22"/>
      <c r="Q205" s="21"/>
      <c r="R205" s="21"/>
      <c r="S205" s="21"/>
      <c r="T205" s="21"/>
      <c r="U205" s="21"/>
      <c r="V205" s="21"/>
      <c r="W205" s="21"/>
      <c r="X205" s="21"/>
      <c r="Y205" s="21"/>
      <c r="Z205" s="21"/>
      <c r="AA205" s="21"/>
      <c r="AB205" s="21"/>
      <c r="AC205" s="21"/>
      <c r="AD205" s="21"/>
      <c r="AE205" s="21"/>
      <c r="AF205" s="21"/>
      <c r="AG205" s="21"/>
      <c r="AH205" s="21"/>
      <c r="AI205" s="21"/>
      <c r="AJ205" s="21"/>
      <c r="AK205" s="21"/>
      <c r="AL205" s="21"/>
    </row>
    <row r="206" spans="1:38" ht="16">
      <c r="A206" s="22"/>
      <c r="B206" s="289" t="s">
        <v>588</v>
      </c>
      <c r="C206" s="289"/>
      <c r="D206" s="289"/>
      <c r="E206" s="289"/>
      <c r="F206" s="289"/>
      <c r="G206" s="289"/>
      <c r="H206" s="289"/>
      <c r="I206" s="44"/>
      <c r="J206" s="127"/>
      <c r="K206" s="127"/>
      <c r="L206" s="22"/>
      <c r="M206" s="22"/>
      <c r="N206" s="22"/>
      <c r="O206" s="22"/>
      <c r="P206" s="22"/>
      <c r="Q206" s="21"/>
      <c r="R206" s="21"/>
      <c r="S206" s="21"/>
      <c r="T206" s="21"/>
      <c r="U206" s="21"/>
      <c r="V206" s="21"/>
      <c r="W206" s="21"/>
      <c r="X206" s="21"/>
      <c r="Y206" s="21"/>
      <c r="Z206" s="21"/>
      <c r="AA206" s="21"/>
      <c r="AB206" s="21"/>
      <c r="AC206" s="21"/>
      <c r="AD206" s="21"/>
      <c r="AE206" s="21"/>
      <c r="AF206" s="21"/>
      <c r="AG206" s="21"/>
      <c r="AH206" s="21"/>
      <c r="AI206" s="21"/>
      <c r="AJ206" s="21"/>
      <c r="AK206" s="21"/>
      <c r="AL206" s="21"/>
    </row>
    <row r="207" spans="1:38" ht="18" customHeight="1">
      <c r="A207" s="22"/>
      <c r="B207" s="342" t="s">
        <v>305</v>
      </c>
      <c r="C207" s="342"/>
      <c r="D207" s="342"/>
      <c r="E207" s="342"/>
      <c r="F207" s="342"/>
      <c r="G207" s="342"/>
      <c r="H207" s="342"/>
      <c r="I207" s="44"/>
      <c r="J207" s="127"/>
      <c r="K207" s="127"/>
      <c r="L207" s="22"/>
      <c r="M207" s="22"/>
      <c r="N207" s="22"/>
      <c r="O207" s="22"/>
      <c r="P207" s="22"/>
      <c r="Q207" s="21"/>
      <c r="R207" s="21"/>
      <c r="S207" s="21"/>
      <c r="T207" s="21"/>
      <c r="U207" s="21"/>
      <c r="V207" s="21"/>
      <c r="W207" s="21"/>
      <c r="X207" s="21"/>
      <c r="Y207" s="21"/>
      <c r="Z207" s="21"/>
      <c r="AA207" s="21"/>
      <c r="AB207" s="21"/>
      <c r="AC207" s="21"/>
      <c r="AD207" s="21"/>
      <c r="AE207" s="21"/>
      <c r="AF207" s="21"/>
      <c r="AG207" s="21"/>
      <c r="AH207" s="21"/>
      <c r="AI207" s="21"/>
      <c r="AJ207" s="21"/>
      <c r="AK207" s="21"/>
      <c r="AL207" s="21"/>
    </row>
    <row r="208" spans="1:38" ht="24" customHeight="1">
      <c r="A208" s="22"/>
      <c r="B208" s="34"/>
      <c r="C208" s="346"/>
      <c r="D208" s="346"/>
      <c r="E208" s="346"/>
      <c r="F208" s="346"/>
      <c r="G208" s="346"/>
      <c r="H208" s="346"/>
      <c r="I208" s="44"/>
      <c r="J208" s="127"/>
      <c r="K208" s="127"/>
      <c r="L208" s="22"/>
      <c r="M208" s="22"/>
      <c r="N208" s="22"/>
      <c r="O208" s="22"/>
      <c r="P208" s="22"/>
      <c r="Q208" s="21"/>
      <c r="R208" s="21"/>
      <c r="S208" s="21"/>
      <c r="T208" s="21"/>
      <c r="U208" s="21"/>
      <c r="V208" s="21"/>
      <c r="W208" s="21"/>
      <c r="X208" s="21"/>
      <c r="Y208" s="21"/>
      <c r="Z208" s="21"/>
      <c r="AA208" s="21"/>
      <c r="AB208" s="21"/>
      <c r="AC208" s="21"/>
      <c r="AD208" s="21"/>
      <c r="AE208" s="21"/>
      <c r="AF208" s="21"/>
      <c r="AG208" s="21"/>
      <c r="AH208" s="21"/>
      <c r="AI208" s="21"/>
      <c r="AJ208" s="21"/>
      <c r="AK208" s="21"/>
      <c r="AL208" s="21"/>
    </row>
    <row r="209" spans="1:38" ht="16">
      <c r="A209" s="22"/>
      <c r="B209" s="297" t="s">
        <v>212</v>
      </c>
      <c r="C209" s="297"/>
      <c r="D209" s="297"/>
      <c r="E209" s="297"/>
      <c r="F209" s="297"/>
      <c r="G209" s="297"/>
      <c r="H209" s="297"/>
      <c r="I209" s="44"/>
      <c r="J209" s="127"/>
      <c r="K209" s="127"/>
      <c r="L209" s="22"/>
      <c r="M209" s="22"/>
      <c r="N209" s="22"/>
      <c r="O209" s="22"/>
      <c r="P209" s="22"/>
      <c r="Q209" s="21"/>
      <c r="R209" s="21"/>
      <c r="S209" s="21"/>
      <c r="T209" s="21"/>
      <c r="U209" s="21"/>
      <c r="V209" s="21"/>
      <c r="W209" s="21"/>
      <c r="X209" s="21"/>
      <c r="Y209" s="21"/>
      <c r="Z209" s="21"/>
      <c r="AA209" s="21"/>
      <c r="AB209" s="21"/>
      <c r="AC209" s="21"/>
      <c r="AD209" s="21"/>
      <c r="AE209" s="21"/>
      <c r="AF209" s="21"/>
      <c r="AG209" s="21"/>
      <c r="AH209" s="21"/>
      <c r="AI209" s="21"/>
      <c r="AJ209" s="21"/>
      <c r="AK209" s="21"/>
      <c r="AL209" s="21"/>
    </row>
    <row r="210" spans="1:38" ht="39" customHeight="1">
      <c r="A210" s="22"/>
      <c r="B210" s="341" t="s">
        <v>16</v>
      </c>
      <c r="C210" s="341"/>
      <c r="D210" s="341"/>
      <c r="E210" s="341"/>
      <c r="F210" s="341"/>
      <c r="G210" s="341"/>
      <c r="H210" s="341"/>
      <c r="I210" s="44"/>
      <c r="J210" s="127"/>
      <c r="K210" s="127"/>
      <c r="L210" s="22"/>
      <c r="M210" s="22"/>
      <c r="N210" s="22"/>
      <c r="O210" s="22"/>
      <c r="P210" s="22"/>
      <c r="Q210" s="21"/>
      <c r="R210" s="21"/>
      <c r="S210" s="21"/>
      <c r="T210" s="21"/>
      <c r="U210" s="21"/>
      <c r="V210" s="21"/>
      <c r="W210" s="21"/>
      <c r="X210" s="21"/>
      <c r="Y210" s="21"/>
      <c r="Z210" s="21"/>
      <c r="AA210" s="21"/>
      <c r="AB210" s="21"/>
      <c r="AC210" s="21"/>
      <c r="AD210" s="21"/>
      <c r="AE210" s="21"/>
      <c r="AF210" s="21"/>
      <c r="AG210" s="21"/>
      <c r="AH210" s="21"/>
      <c r="AI210" s="21"/>
      <c r="AJ210" s="21"/>
      <c r="AK210" s="21"/>
      <c r="AL210" s="21"/>
    </row>
    <row r="211" spans="1:38" ht="18" customHeight="1">
      <c r="A211" s="22"/>
      <c r="B211" s="289" t="s">
        <v>589</v>
      </c>
      <c r="C211" s="289"/>
      <c r="D211" s="289"/>
      <c r="E211" s="289"/>
      <c r="F211" s="289"/>
      <c r="G211" s="289"/>
      <c r="H211" s="289"/>
      <c r="I211" s="44"/>
      <c r="J211" s="127"/>
      <c r="K211" s="127"/>
      <c r="L211" s="22"/>
      <c r="M211" s="22"/>
      <c r="N211" s="22"/>
      <c r="O211" s="22"/>
      <c r="P211" s="22"/>
      <c r="Q211" s="21"/>
      <c r="R211" s="21"/>
      <c r="S211" s="21"/>
      <c r="T211" s="21"/>
      <c r="U211" s="21"/>
      <c r="V211" s="21"/>
      <c r="W211" s="21"/>
      <c r="X211" s="21"/>
      <c r="Y211" s="21"/>
      <c r="Z211" s="21"/>
      <c r="AA211" s="21"/>
      <c r="AB211" s="21"/>
      <c r="AC211" s="21"/>
      <c r="AD211" s="21"/>
      <c r="AE211" s="21"/>
      <c r="AF211" s="21"/>
      <c r="AG211" s="21"/>
      <c r="AH211" s="21"/>
      <c r="AI211" s="21"/>
      <c r="AJ211" s="21"/>
      <c r="AK211" s="21"/>
      <c r="AL211" s="21"/>
    </row>
    <row r="212" spans="1:38" ht="13.5" customHeight="1">
      <c r="A212" s="22"/>
      <c r="B212" s="295" t="s">
        <v>72</v>
      </c>
      <c r="C212" s="295"/>
      <c r="D212" s="295"/>
      <c r="E212" s="295"/>
      <c r="F212" s="295"/>
      <c r="G212" s="295"/>
      <c r="H212" s="295"/>
      <c r="I212" s="44"/>
      <c r="J212" s="127"/>
      <c r="K212" s="127"/>
      <c r="L212" s="22"/>
      <c r="M212" s="22"/>
      <c r="N212" s="22"/>
      <c r="O212" s="22"/>
      <c r="P212" s="22"/>
      <c r="Q212" s="21"/>
      <c r="R212" s="21"/>
      <c r="S212" s="21"/>
      <c r="T212" s="21"/>
      <c r="U212" s="21"/>
      <c r="V212" s="21"/>
      <c r="W212" s="21"/>
      <c r="X212" s="21"/>
      <c r="Y212" s="21"/>
      <c r="Z212" s="21"/>
      <c r="AA212" s="21"/>
      <c r="AB212" s="21"/>
      <c r="AC212" s="21"/>
      <c r="AD212" s="21"/>
      <c r="AE212" s="21"/>
      <c r="AF212" s="21"/>
      <c r="AG212" s="21"/>
      <c r="AH212" s="21"/>
      <c r="AI212" s="21"/>
      <c r="AJ212" s="21"/>
      <c r="AK212" s="21"/>
      <c r="AL212" s="21"/>
    </row>
    <row r="213" spans="1:38" ht="16">
      <c r="A213" s="22"/>
      <c r="B213" s="289" t="s">
        <v>55</v>
      </c>
      <c r="C213" s="289"/>
      <c r="D213" s="289"/>
      <c r="E213" s="289"/>
      <c r="F213" s="289"/>
      <c r="G213" s="289"/>
      <c r="H213" s="289"/>
      <c r="I213" s="44"/>
      <c r="J213" s="127"/>
      <c r="K213" s="127"/>
      <c r="L213" s="22"/>
      <c r="M213" s="22"/>
      <c r="N213" s="22"/>
      <c r="O213" s="22"/>
      <c r="P213" s="22"/>
      <c r="Q213" s="21"/>
      <c r="R213" s="21"/>
      <c r="S213" s="21"/>
      <c r="T213" s="21"/>
      <c r="U213" s="21"/>
      <c r="V213" s="21"/>
      <c r="W213" s="21"/>
      <c r="X213" s="21"/>
      <c r="Y213" s="21"/>
      <c r="Z213" s="21"/>
      <c r="AA213" s="21"/>
      <c r="AB213" s="21"/>
      <c r="AC213" s="21"/>
      <c r="AD213" s="21"/>
      <c r="AE213" s="21"/>
      <c r="AF213" s="21"/>
      <c r="AG213" s="21"/>
      <c r="AH213" s="21"/>
      <c r="AI213" s="21"/>
      <c r="AJ213" s="21"/>
      <c r="AK213" s="21"/>
      <c r="AL213" s="21"/>
    </row>
    <row r="214" spans="1:38" ht="18" customHeight="1">
      <c r="A214" s="22"/>
      <c r="B214" s="295" t="s">
        <v>72</v>
      </c>
      <c r="C214" s="295"/>
      <c r="D214" s="295"/>
      <c r="E214" s="295"/>
      <c r="F214" s="295"/>
      <c r="G214" s="295"/>
      <c r="H214" s="295"/>
      <c r="I214" s="44"/>
      <c r="J214" s="127"/>
      <c r="K214" s="127"/>
      <c r="L214" s="22"/>
      <c r="M214" s="22"/>
      <c r="N214" s="22"/>
      <c r="O214" s="22"/>
      <c r="P214" s="22"/>
      <c r="Q214" s="21"/>
      <c r="R214" s="21"/>
      <c r="S214" s="21"/>
      <c r="T214" s="21"/>
      <c r="U214" s="21"/>
      <c r="V214" s="21"/>
      <c r="W214" s="21"/>
      <c r="X214" s="21"/>
      <c r="Y214" s="21"/>
      <c r="Z214" s="21"/>
      <c r="AA214" s="21"/>
      <c r="AB214" s="21"/>
      <c r="AC214" s="21"/>
      <c r="AD214" s="21"/>
      <c r="AE214" s="21"/>
      <c r="AF214" s="21"/>
      <c r="AG214" s="21"/>
      <c r="AH214" s="21"/>
      <c r="AI214" s="21"/>
      <c r="AJ214" s="21"/>
      <c r="AK214" s="21"/>
      <c r="AL214" s="21"/>
    </row>
    <row r="215" spans="1:38" ht="16">
      <c r="A215" s="22"/>
      <c r="B215" s="289" t="s">
        <v>73</v>
      </c>
      <c r="C215" s="289"/>
      <c r="D215" s="289"/>
      <c r="E215" s="289"/>
      <c r="F215" s="289"/>
      <c r="G215" s="289"/>
      <c r="H215" s="289"/>
      <c r="I215" s="44"/>
      <c r="J215" s="127"/>
      <c r="K215" s="127"/>
      <c r="L215" s="22"/>
      <c r="M215" s="22"/>
      <c r="N215" s="22"/>
      <c r="O215" s="22"/>
      <c r="P215" s="22"/>
      <c r="Q215" s="21"/>
      <c r="R215" s="21"/>
      <c r="S215" s="21"/>
      <c r="T215" s="21"/>
      <c r="U215" s="21"/>
      <c r="V215" s="21"/>
      <c r="W215" s="21"/>
      <c r="X215" s="21"/>
      <c r="Y215" s="21"/>
      <c r="Z215" s="21"/>
      <c r="AA215" s="21"/>
      <c r="AB215" s="21"/>
      <c r="AC215" s="21"/>
      <c r="AD215" s="21"/>
      <c r="AE215" s="21"/>
      <c r="AF215" s="21"/>
      <c r="AG215" s="21"/>
      <c r="AH215" s="21"/>
      <c r="AI215" s="21"/>
      <c r="AJ215" s="21"/>
      <c r="AK215" s="21"/>
      <c r="AL215" s="21"/>
    </row>
    <row r="216" spans="1:38" ht="16">
      <c r="A216" s="22"/>
      <c r="B216" s="289" t="s">
        <v>639</v>
      </c>
      <c r="C216" s="289"/>
      <c r="D216" s="289"/>
      <c r="E216" s="289"/>
      <c r="F216" s="289"/>
      <c r="G216" s="289"/>
      <c r="H216" s="289"/>
      <c r="I216" s="44"/>
      <c r="J216" s="127"/>
      <c r="K216" s="127"/>
      <c r="L216" s="22"/>
      <c r="M216" s="22"/>
      <c r="N216" s="22"/>
      <c r="O216" s="22"/>
      <c r="P216" s="22"/>
      <c r="Q216" s="21"/>
      <c r="R216" s="21"/>
      <c r="S216" s="21"/>
      <c r="T216" s="21"/>
      <c r="U216" s="21"/>
      <c r="V216" s="21"/>
      <c r="W216" s="21"/>
      <c r="X216" s="21"/>
      <c r="Y216" s="21"/>
      <c r="Z216" s="21"/>
      <c r="AA216" s="21"/>
      <c r="AB216" s="21"/>
      <c r="AC216" s="21"/>
      <c r="AD216" s="21"/>
      <c r="AE216" s="21"/>
      <c r="AF216" s="21"/>
      <c r="AG216" s="21"/>
      <c r="AH216" s="21"/>
      <c r="AI216" s="21"/>
      <c r="AJ216" s="21"/>
      <c r="AK216" s="21"/>
      <c r="AL216" s="21"/>
    </row>
    <row r="217" spans="1:38" ht="16">
      <c r="A217" s="22"/>
      <c r="B217" s="61"/>
      <c r="C217" s="61"/>
      <c r="D217" s="61"/>
      <c r="E217" s="61"/>
      <c r="F217" s="61"/>
      <c r="G217" s="61"/>
      <c r="H217" s="61"/>
      <c r="I217" s="44"/>
      <c r="J217" s="127"/>
      <c r="K217" s="127"/>
      <c r="L217" s="22"/>
      <c r="M217" s="22"/>
      <c r="N217" s="22"/>
      <c r="O217" s="22"/>
      <c r="P217" s="22"/>
      <c r="Q217" s="21"/>
      <c r="R217" s="21"/>
      <c r="S217" s="21"/>
      <c r="T217" s="21"/>
      <c r="U217" s="21"/>
      <c r="V217" s="21"/>
      <c r="W217" s="21"/>
      <c r="X217" s="21"/>
      <c r="Y217" s="21"/>
      <c r="Z217" s="21"/>
      <c r="AA217" s="21"/>
      <c r="AB217" s="21"/>
      <c r="AC217" s="21"/>
      <c r="AD217" s="21"/>
      <c r="AE217" s="21"/>
      <c r="AF217" s="21"/>
      <c r="AG217" s="21"/>
      <c r="AH217" s="21"/>
      <c r="AI217" s="21"/>
      <c r="AJ217" s="21"/>
      <c r="AK217" s="21"/>
      <c r="AL217" s="21"/>
    </row>
    <row r="218" spans="1:38" ht="16.5" customHeight="1">
      <c r="A218" s="22"/>
      <c r="B218" s="293" t="s">
        <v>74</v>
      </c>
      <c r="C218" s="293"/>
      <c r="D218" s="122"/>
      <c r="E218" s="122"/>
      <c r="F218" s="122"/>
      <c r="G218" s="122"/>
      <c r="H218" s="122"/>
      <c r="I218" s="44"/>
      <c r="J218" s="127"/>
      <c r="K218" s="127"/>
      <c r="L218" s="22"/>
      <c r="M218" s="22"/>
      <c r="N218" s="22"/>
      <c r="O218" s="22"/>
      <c r="P218" s="22"/>
      <c r="Q218" s="21"/>
      <c r="R218" s="21"/>
      <c r="S218" s="21"/>
      <c r="T218" s="21"/>
      <c r="U218" s="21"/>
      <c r="V218" s="21"/>
      <c r="W218" s="21"/>
      <c r="X218" s="21"/>
      <c r="Y218" s="21"/>
      <c r="Z218" s="21"/>
      <c r="AA218" s="21"/>
      <c r="AB218" s="21"/>
      <c r="AC218" s="21"/>
      <c r="AD218" s="21"/>
      <c r="AE218" s="21"/>
      <c r="AF218" s="21"/>
      <c r="AG218" s="21"/>
      <c r="AH218" s="21"/>
      <c r="AI218" s="21"/>
      <c r="AJ218" s="21"/>
      <c r="AK218" s="21"/>
      <c r="AL218" s="21"/>
    </row>
    <row r="219" spans="1:38" ht="22.5" customHeight="1">
      <c r="A219" s="22"/>
      <c r="B219" s="300" t="s">
        <v>591</v>
      </c>
      <c r="C219" s="300"/>
      <c r="D219" s="300"/>
      <c r="E219" s="300"/>
      <c r="F219" s="300"/>
      <c r="G219" s="300"/>
      <c r="H219" s="300"/>
      <c r="I219" s="44"/>
      <c r="J219" s="127"/>
      <c r="K219" s="127"/>
      <c r="L219" s="22"/>
      <c r="M219" s="22"/>
      <c r="N219" s="22"/>
      <c r="O219" s="22"/>
      <c r="P219" s="22"/>
      <c r="Q219" s="21"/>
      <c r="R219" s="21"/>
      <c r="S219" s="21"/>
      <c r="T219" s="21"/>
      <c r="U219" s="21"/>
      <c r="V219" s="21"/>
      <c r="W219" s="21"/>
      <c r="X219" s="21"/>
      <c r="Y219" s="21"/>
      <c r="Z219" s="21"/>
      <c r="AA219" s="21"/>
      <c r="AB219" s="21"/>
      <c r="AC219" s="21"/>
      <c r="AD219" s="21"/>
      <c r="AE219" s="21"/>
      <c r="AF219" s="21"/>
      <c r="AG219" s="21"/>
      <c r="AH219" s="21"/>
      <c r="AI219" s="21"/>
      <c r="AJ219" s="21"/>
      <c r="AK219" s="21"/>
      <c r="AL219" s="21"/>
    </row>
    <row r="220" spans="1:38" ht="15.75" customHeight="1">
      <c r="A220" s="22"/>
      <c r="B220" s="34"/>
      <c r="C220" s="344"/>
      <c r="D220" s="344"/>
      <c r="E220" s="344"/>
      <c r="F220" s="344"/>
      <c r="G220" s="139"/>
      <c r="H220" s="139"/>
      <c r="I220" s="44"/>
      <c r="J220" s="127"/>
      <c r="K220" s="127"/>
      <c r="L220" s="22"/>
      <c r="M220" s="22"/>
      <c r="N220" s="22"/>
      <c r="O220" s="22"/>
      <c r="P220" s="22"/>
      <c r="Q220" s="21"/>
      <c r="R220" s="21"/>
      <c r="S220" s="21"/>
      <c r="T220" s="21"/>
      <c r="U220" s="21"/>
      <c r="V220" s="21"/>
      <c r="W220" s="21"/>
      <c r="X220" s="21"/>
      <c r="Y220" s="21"/>
      <c r="Z220" s="21"/>
      <c r="AA220" s="21"/>
      <c r="AB220" s="21"/>
      <c r="AC220" s="21"/>
      <c r="AD220" s="21"/>
      <c r="AE220" s="21"/>
      <c r="AF220" s="21"/>
      <c r="AG220" s="21"/>
      <c r="AH220" s="21"/>
      <c r="AI220" s="21"/>
      <c r="AJ220" s="21"/>
      <c r="AK220" s="21"/>
      <c r="AL220" s="21"/>
    </row>
    <row r="221" spans="1:38" ht="22.5" customHeight="1">
      <c r="A221" s="22"/>
      <c r="B221" s="300" t="s">
        <v>590</v>
      </c>
      <c r="C221" s="300"/>
      <c r="D221" s="300"/>
      <c r="E221" s="300"/>
      <c r="F221" s="300"/>
      <c r="G221" s="300"/>
      <c r="H221" s="300"/>
      <c r="I221" s="44"/>
      <c r="J221" s="127"/>
      <c r="K221" s="127"/>
      <c r="L221" s="22"/>
      <c r="M221" s="22"/>
      <c r="N221" s="22"/>
      <c r="O221" s="22"/>
      <c r="P221" s="22"/>
      <c r="Q221" s="21"/>
      <c r="R221" s="21"/>
      <c r="S221" s="21"/>
      <c r="T221" s="21"/>
      <c r="U221" s="21"/>
      <c r="V221" s="21"/>
      <c r="W221" s="21"/>
      <c r="X221" s="21"/>
      <c r="Y221" s="21"/>
      <c r="Z221" s="21"/>
      <c r="AA221" s="21"/>
      <c r="AB221" s="21"/>
      <c r="AC221" s="21"/>
      <c r="AD221" s="21"/>
      <c r="AE221" s="21"/>
      <c r="AF221" s="21"/>
      <c r="AG221" s="21"/>
      <c r="AH221" s="21"/>
      <c r="AI221" s="21"/>
      <c r="AJ221" s="21"/>
      <c r="AK221" s="21"/>
      <c r="AL221" s="21"/>
    </row>
    <row r="222" spans="1:38" ht="15.75" customHeight="1">
      <c r="A222" s="22"/>
      <c r="B222" s="34"/>
      <c r="C222" s="316"/>
      <c r="D222" s="316"/>
      <c r="E222" s="316"/>
      <c r="F222" s="316"/>
      <c r="G222" s="139"/>
      <c r="H222" s="139"/>
      <c r="I222" s="44"/>
      <c r="J222" s="127"/>
      <c r="K222" s="127"/>
      <c r="L222" s="22"/>
      <c r="M222" s="22"/>
      <c r="N222" s="22"/>
      <c r="O222" s="22"/>
      <c r="P222" s="22"/>
      <c r="Q222" s="21"/>
      <c r="R222" s="21"/>
      <c r="S222" s="21"/>
      <c r="T222" s="21"/>
      <c r="U222" s="21"/>
      <c r="V222" s="21"/>
      <c r="W222" s="21"/>
      <c r="X222" s="21"/>
      <c r="Y222" s="21"/>
      <c r="Z222" s="21"/>
      <c r="AA222" s="21"/>
      <c r="AB222" s="21"/>
      <c r="AC222" s="21"/>
      <c r="AD222" s="21"/>
      <c r="AE222" s="21"/>
      <c r="AF222" s="21"/>
      <c r="AG222" s="21"/>
      <c r="AH222" s="21"/>
      <c r="AI222" s="21"/>
      <c r="AJ222" s="21"/>
      <c r="AK222" s="21"/>
      <c r="AL222" s="21"/>
    </row>
    <row r="223" spans="1:38" ht="24.75" customHeight="1">
      <c r="A223" s="22"/>
      <c r="B223" s="315" t="str">
        <f>IF(AND(C222&lt;&gt;"",C222&lt;&gt;"none"),"Describe non motorized path access","")</f>
        <v/>
      </c>
      <c r="C223" s="315"/>
      <c r="D223" s="315"/>
      <c r="E223" s="315"/>
      <c r="F223" s="315"/>
      <c r="G223" s="315"/>
      <c r="H223" s="315"/>
      <c r="I223" s="44"/>
      <c r="J223" s="127"/>
      <c r="K223" s="127"/>
      <c r="L223" s="22"/>
      <c r="M223" s="22"/>
      <c r="N223" s="22"/>
      <c r="O223" s="22"/>
      <c r="P223" s="22"/>
      <c r="Q223" s="21"/>
      <c r="R223" s="21"/>
      <c r="S223" s="21"/>
      <c r="T223" s="21"/>
      <c r="U223" s="21"/>
      <c r="V223" s="21"/>
      <c r="W223" s="21"/>
      <c r="X223" s="21"/>
      <c r="Y223" s="21"/>
      <c r="Z223" s="21"/>
      <c r="AA223" s="21"/>
      <c r="AB223" s="21"/>
      <c r="AC223" s="21"/>
      <c r="AD223" s="21"/>
      <c r="AE223" s="21"/>
      <c r="AF223" s="21"/>
      <c r="AG223" s="21"/>
      <c r="AH223" s="21"/>
      <c r="AI223" s="21"/>
      <c r="AJ223" s="21"/>
      <c r="AK223" s="21"/>
      <c r="AL223" s="21"/>
    </row>
    <row r="224" spans="1:38" ht="31.5" customHeight="1">
      <c r="A224" s="22"/>
      <c r="B224" s="343"/>
      <c r="C224" s="343"/>
      <c r="D224" s="343"/>
      <c r="E224" s="343"/>
      <c r="F224" s="343"/>
      <c r="G224" s="343"/>
      <c r="H224" s="343"/>
      <c r="I224" s="44"/>
      <c r="J224" s="127"/>
      <c r="K224" s="127"/>
      <c r="L224" s="22"/>
      <c r="M224" s="22"/>
      <c r="N224" s="22"/>
      <c r="O224" s="22"/>
      <c r="P224" s="22"/>
      <c r="Q224" s="21"/>
      <c r="R224" s="21"/>
      <c r="S224" s="21"/>
      <c r="T224" s="21"/>
      <c r="U224" s="21"/>
      <c r="V224" s="21"/>
      <c r="W224" s="21"/>
      <c r="X224" s="21"/>
      <c r="Y224" s="21"/>
      <c r="Z224" s="21"/>
      <c r="AA224" s="21"/>
      <c r="AB224" s="21"/>
      <c r="AC224" s="21"/>
      <c r="AD224" s="21"/>
      <c r="AE224" s="21"/>
      <c r="AF224" s="21"/>
      <c r="AG224" s="21"/>
      <c r="AH224" s="21"/>
      <c r="AI224" s="21"/>
      <c r="AJ224" s="21"/>
      <c r="AK224" s="21"/>
      <c r="AL224" s="21"/>
    </row>
    <row r="225" spans="1:38" ht="18" customHeight="1">
      <c r="A225" s="22"/>
      <c r="B225" s="300" t="s">
        <v>592</v>
      </c>
      <c r="C225" s="300"/>
      <c r="D225" s="300"/>
      <c r="E225" s="300"/>
      <c r="F225" s="300"/>
      <c r="G225" s="300"/>
      <c r="H225" s="300"/>
      <c r="I225" s="44"/>
      <c r="J225" s="127"/>
      <c r="K225" s="127"/>
      <c r="L225" s="22"/>
      <c r="M225" s="22"/>
      <c r="N225" s="22"/>
      <c r="O225" s="22"/>
      <c r="P225" s="22"/>
      <c r="Q225" s="21"/>
      <c r="R225" s="21"/>
      <c r="S225" s="21"/>
      <c r="T225" s="21"/>
      <c r="U225" s="21"/>
      <c r="V225" s="21"/>
      <c r="W225" s="21"/>
      <c r="X225" s="21"/>
      <c r="Y225" s="21"/>
      <c r="Z225" s="21"/>
      <c r="AA225" s="21"/>
      <c r="AB225" s="21"/>
      <c r="AC225" s="21"/>
      <c r="AD225" s="21"/>
      <c r="AE225" s="21"/>
      <c r="AF225" s="21"/>
      <c r="AG225" s="21"/>
      <c r="AH225" s="21"/>
      <c r="AI225" s="21"/>
      <c r="AJ225" s="21"/>
      <c r="AK225" s="21"/>
      <c r="AL225" s="21"/>
    </row>
    <row r="226" spans="1:38" ht="20.25" customHeight="1">
      <c r="A226" s="22"/>
      <c r="B226" s="34"/>
      <c r="C226" s="501"/>
      <c r="D226" s="501"/>
      <c r="E226" s="501"/>
      <c r="F226" s="501"/>
      <c r="G226" s="501"/>
      <c r="H226" s="501"/>
      <c r="I226" s="44"/>
      <c r="J226" s="127"/>
      <c r="K226" s="127"/>
      <c r="L226" s="22"/>
      <c r="M226" s="22"/>
      <c r="N226" s="22"/>
      <c r="O226" s="22"/>
      <c r="P226" s="22"/>
      <c r="Q226" s="21"/>
      <c r="R226" s="21"/>
      <c r="S226" s="21"/>
      <c r="T226" s="21"/>
      <c r="U226" s="21"/>
      <c r="V226" s="21"/>
      <c r="W226" s="21"/>
      <c r="X226" s="21"/>
      <c r="Y226" s="21"/>
      <c r="Z226" s="21"/>
      <c r="AA226" s="21"/>
      <c r="AB226" s="21"/>
      <c r="AC226" s="21"/>
      <c r="AD226" s="21"/>
      <c r="AE226" s="21"/>
      <c r="AF226" s="21"/>
      <c r="AG226" s="21"/>
      <c r="AH226" s="21"/>
      <c r="AI226" s="21"/>
      <c r="AJ226" s="21"/>
      <c r="AK226" s="21"/>
      <c r="AL226" s="21"/>
    </row>
    <row r="227" spans="1:38" ht="18" customHeight="1">
      <c r="A227" s="22"/>
      <c r="B227" s="315" t="s">
        <v>278</v>
      </c>
      <c r="C227" s="315"/>
      <c r="D227" s="315"/>
      <c r="E227" s="315"/>
      <c r="F227" s="315"/>
      <c r="G227" s="315"/>
      <c r="H227" s="315"/>
      <c r="I227" s="44"/>
      <c r="J227" s="127"/>
      <c r="K227" s="127"/>
      <c r="L227" s="22"/>
      <c r="M227" s="22"/>
      <c r="N227" s="22"/>
      <c r="O227" s="22"/>
      <c r="P227" s="22"/>
      <c r="Q227" s="21"/>
      <c r="R227" s="21"/>
      <c r="S227" s="21"/>
      <c r="T227" s="21"/>
      <c r="U227" s="21"/>
      <c r="V227" s="21"/>
      <c r="W227" s="21"/>
      <c r="X227" s="21"/>
      <c r="Y227" s="21"/>
      <c r="Z227" s="21"/>
      <c r="AA227" s="21"/>
      <c r="AB227" s="21"/>
      <c r="AC227" s="21"/>
      <c r="AD227" s="21"/>
      <c r="AE227" s="21"/>
      <c r="AF227" s="21"/>
      <c r="AG227" s="21"/>
      <c r="AH227" s="21"/>
      <c r="AI227" s="21"/>
      <c r="AJ227" s="21"/>
      <c r="AK227" s="21"/>
      <c r="AL227" s="21"/>
    </row>
    <row r="228" spans="1:38" ht="30.75" customHeight="1">
      <c r="A228" s="22"/>
      <c r="B228" s="383"/>
      <c r="C228" s="383"/>
      <c r="D228" s="383"/>
      <c r="E228" s="383"/>
      <c r="F228" s="383"/>
      <c r="G228" s="383"/>
      <c r="H228" s="383"/>
      <c r="I228" s="44"/>
      <c r="J228" s="127"/>
      <c r="K228" s="127"/>
      <c r="L228" s="22"/>
      <c r="M228" s="22"/>
      <c r="N228" s="22"/>
      <c r="O228" s="22"/>
      <c r="P228" s="22"/>
      <c r="Q228" s="21"/>
      <c r="R228" s="21"/>
      <c r="S228" s="21"/>
      <c r="T228" s="21"/>
      <c r="U228" s="21"/>
      <c r="V228" s="21"/>
      <c r="W228" s="21"/>
      <c r="X228" s="21"/>
      <c r="Y228" s="21"/>
      <c r="Z228" s="21"/>
      <c r="AA228" s="21"/>
      <c r="AB228" s="21"/>
      <c r="AC228" s="21"/>
      <c r="AD228" s="21"/>
      <c r="AE228" s="21"/>
      <c r="AF228" s="21"/>
      <c r="AG228" s="21"/>
      <c r="AH228" s="21"/>
      <c r="AI228" s="21"/>
      <c r="AJ228" s="21"/>
      <c r="AK228" s="21"/>
      <c r="AL228" s="21"/>
    </row>
    <row r="229" spans="1:38" ht="22.5" customHeight="1">
      <c r="A229" s="22"/>
      <c r="B229" s="372" t="s">
        <v>310</v>
      </c>
      <c r="C229" s="372"/>
      <c r="D229" s="489"/>
      <c r="E229" s="489"/>
      <c r="F229" s="34"/>
      <c r="G229" s="34"/>
      <c r="H229" s="34"/>
      <c r="I229" s="44"/>
      <c r="J229" s="127"/>
      <c r="K229" s="127"/>
      <c r="L229" s="22"/>
      <c r="M229" s="22"/>
      <c r="N229" s="22"/>
      <c r="O229" s="22"/>
      <c r="P229" s="22"/>
      <c r="Q229" s="21"/>
      <c r="R229" s="21"/>
      <c r="S229" s="21"/>
      <c r="T229" s="21"/>
      <c r="U229" s="21"/>
      <c r="V229" s="21"/>
      <c r="W229" s="21"/>
      <c r="X229" s="21"/>
      <c r="Y229" s="21"/>
      <c r="Z229" s="21"/>
      <c r="AA229" s="21"/>
      <c r="AB229" s="21"/>
      <c r="AC229" s="21"/>
      <c r="AD229" s="21"/>
      <c r="AE229" s="21"/>
      <c r="AF229" s="21"/>
      <c r="AG229" s="21"/>
      <c r="AH229" s="21"/>
      <c r="AI229" s="21"/>
      <c r="AJ229" s="21"/>
      <c r="AK229" s="21"/>
      <c r="AL229" s="21"/>
    </row>
    <row r="230" spans="1:38" ht="22.5" customHeight="1">
      <c r="A230" s="22"/>
      <c r="B230" s="149"/>
      <c r="C230" s="149"/>
      <c r="D230" s="157"/>
      <c r="E230" s="157"/>
      <c r="F230" s="34"/>
      <c r="G230" s="34"/>
      <c r="H230" s="34"/>
      <c r="I230" s="44"/>
      <c r="J230" s="127"/>
      <c r="K230" s="127"/>
      <c r="L230" s="22"/>
      <c r="M230" s="22"/>
      <c r="N230" s="22"/>
      <c r="O230" s="22"/>
      <c r="P230" s="22"/>
      <c r="Q230" s="21"/>
      <c r="R230" s="21"/>
      <c r="S230" s="21"/>
      <c r="T230" s="21"/>
      <c r="U230" s="21"/>
      <c r="V230" s="21"/>
      <c r="W230" s="21"/>
      <c r="X230" s="21"/>
      <c r="Y230" s="21"/>
      <c r="Z230" s="21"/>
      <c r="AA230" s="21"/>
      <c r="AB230" s="21"/>
      <c r="AC230" s="21"/>
      <c r="AD230" s="21"/>
      <c r="AE230" s="21"/>
      <c r="AF230" s="21"/>
      <c r="AG230" s="21"/>
      <c r="AH230" s="21"/>
      <c r="AI230" s="21"/>
      <c r="AJ230" s="21"/>
      <c r="AK230" s="21"/>
      <c r="AL230" s="21"/>
    </row>
    <row r="231" spans="1:38" ht="15.75" customHeight="1">
      <c r="A231" s="22"/>
      <c r="B231" s="34"/>
      <c r="C231" s="158"/>
      <c r="D231" s="158"/>
      <c r="E231" s="158"/>
      <c r="F231" s="158"/>
      <c r="G231" s="139"/>
      <c r="H231" s="139"/>
      <c r="I231" s="44"/>
      <c r="J231" s="127"/>
      <c r="K231" s="127"/>
      <c r="L231" s="22"/>
      <c r="M231" s="22"/>
      <c r="N231" s="22"/>
      <c r="O231" s="22"/>
      <c r="P231" s="22"/>
      <c r="Q231" s="21"/>
      <c r="R231" s="21"/>
      <c r="S231" s="21"/>
      <c r="T231" s="21"/>
      <c r="U231" s="21"/>
      <c r="V231" s="21"/>
      <c r="W231" s="21"/>
      <c r="X231" s="21"/>
      <c r="Y231" s="21"/>
      <c r="Z231" s="21"/>
      <c r="AA231" s="21"/>
      <c r="AB231" s="21"/>
      <c r="AC231" s="21"/>
      <c r="AD231" s="21"/>
      <c r="AE231" s="21"/>
      <c r="AF231" s="21"/>
      <c r="AG231" s="21"/>
      <c r="AH231" s="21"/>
      <c r="AI231" s="21"/>
      <c r="AJ231" s="21"/>
      <c r="AK231" s="21"/>
      <c r="AL231" s="21"/>
    </row>
    <row r="232" spans="1:38" ht="23" customHeight="1">
      <c r="A232" s="22"/>
      <c r="B232" s="289" t="str">
        <f>CONCATENATE("Project relieves a bottleneck.  ", IF(C278=TRUE, "Please describe bottleneck and the solution below:",""))</f>
        <v xml:space="preserve">Project relieves a bottleneck.  </v>
      </c>
      <c r="C232" s="289"/>
      <c r="D232" s="289"/>
      <c r="E232" s="289"/>
      <c r="F232" s="289"/>
      <c r="G232" s="289"/>
      <c r="H232" s="289"/>
      <c r="I232" s="44"/>
      <c r="J232" s="127"/>
      <c r="K232" s="127"/>
      <c r="L232" s="22"/>
      <c r="M232" s="22"/>
      <c r="N232" s="22"/>
      <c r="O232" s="22"/>
      <c r="P232" s="22"/>
      <c r="Q232" s="21"/>
      <c r="R232" s="21"/>
      <c r="S232" s="21"/>
      <c r="T232" s="21"/>
      <c r="U232" s="21"/>
      <c r="V232" s="21"/>
      <c r="W232" s="21"/>
      <c r="X232" s="21"/>
      <c r="Y232" s="21"/>
      <c r="Z232" s="21"/>
      <c r="AA232" s="21"/>
      <c r="AB232" s="21"/>
      <c r="AC232" s="21"/>
      <c r="AD232" s="21"/>
      <c r="AE232" s="21"/>
      <c r="AF232" s="21"/>
      <c r="AG232" s="21"/>
      <c r="AH232" s="21"/>
      <c r="AI232" s="21"/>
      <c r="AJ232" s="21"/>
      <c r="AK232" s="21"/>
      <c r="AL232" s="21"/>
    </row>
    <row r="233" spans="1:38" ht="66.75" customHeight="1">
      <c r="A233" s="22"/>
      <c r="B233" s="317"/>
      <c r="C233" s="317"/>
      <c r="D233" s="317"/>
      <c r="E233" s="317"/>
      <c r="F233" s="317"/>
      <c r="G233" s="317"/>
      <c r="H233" s="317"/>
      <c r="I233" s="44"/>
      <c r="J233" s="127"/>
      <c r="K233" s="127"/>
      <c r="L233" s="22"/>
      <c r="M233" s="22"/>
      <c r="N233" s="22"/>
      <c r="O233" s="22"/>
      <c r="P233" s="22"/>
      <c r="Q233" s="21"/>
      <c r="R233" s="21"/>
      <c r="S233" s="21"/>
      <c r="T233" s="21"/>
      <c r="U233" s="21"/>
      <c r="V233" s="21"/>
      <c r="W233" s="21"/>
      <c r="X233" s="21"/>
      <c r="Y233" s="21"/>
      <c r="Z233" s="21"/>
      <c r="AA233" s="21"/>
      <c r="AB233" s="21"/>
      <c r="AC233" s="21"/>
      <c r="AD233" s="21"/>
      <c r="AE233" s="21"/>
      <c r="AF233" s="21"/>
      <c r="AG233" s="21"/>
      <c r="AH233" s="21"/>
      <c r="AI233" s="21"/>
      <c r="AJ233" s="21"/>
      <c r="AK233" s="21"/>
      <c r="AL233" s="21"/>
    </row>
    <row r="234" spans="1:38" ht="27" customHeight="1">
      <c r="A234" s="22"/>
      <c r="B234" s="293" t="s">
        <v>317</v>
      </c>
      <c r="C234" s="293"/>
      <c r="D234" s="293"/>
      <c r="E234" s="293"/>
      <c r="F234" s="293"/>
      <c r="G234" s="293"/>
      <c r="H234" s="293"/>
      <c r="I234" s="44"/>
      <c r="J234" s="127"/>
      <c r="K234" s="127"/>
      <c r="L234" s="22"/>
      <c r="M234" s="22"/>
      <c r="N234" s="22"/>
      <c r="O234" s="22"/>
      <c r="P234" s="22"/>
      <c r="Q234" s="21"/>
      <c r="R234" s="21"/>
      <c r="S234" s="21"/>
      <c r="T234" s="21"/>
      <c r="U234" s="21"/>
      <c r="V234" s="21"/>
      <c r="W234" s="21"/>
      <c r="X234" s="21"/>
      <c r="Y234" s="21"/>
      <c r="Z234" s="21"/>
      <c r="AA234" s="21"/>
      <c r="AB234" s="21"/>
      <c r="AC234" s="21"/>
      <c r="AD234" s="21"/>
      <c r="AE234" s="21"/>
      <c r="AF234" s="21"/>
      <c r="AG234" s="21"/>
      <c r="AH234" s="21"/>
      <c r="AI234" s="21"/>
      <c r="AJ234" s="21"/>
      <c r="AK234" s="21"/>
      <c r="AL234" s="21"/>
    </row>
    <row r="235" spans="1:38" ht="20" customHeight="1">
      <c r="A235" s="22"/>
      <c r="B235" s="300" t="s">
        <v>311</v>
      </c>
      <c r="C235" s="300"/>
      <c r="D235" s="300"/>
      <c r="E235" s="300"/>
      <c r="F235" s="300"/>
      <c r="G235" s="300"/>
      <c r="H235" s="300"/>
      <c r="I235" s="44"/>
      <c r="J235" s="127"/>
      <c r="K235" s="127"/>
      <c r="L235" s="22"/>
      <c r="M235" s="22"/>
      <c r="N235" s="22"/>
      <c r="O235" s="22"/>
      <c r="P235" s="22"/>
      <c r="Q235" s="21"/>
      <c r="R235" s="21"/>
      <c r="S235" s="21"/>
      <c r="T235" s="21"/>
      <c r="U235" s="21"/>
      <c r="V235" s="21"/>
      <c r="W235" s="21"/>
      <c r="X235" s="21"/>
      <c r="Y235" s="21"/>
      <c r="Z235" s="21"/>
      <c r="AA235" s="21"/>
      <c r="AB235" s="21"/>
      <c r="AC235" s="21"/>
      <c r="AD235" s="21"/>
      <c r="AE235" s="21"/>
      <c r="AF235" s="21"/>
      <c r="AG235" s="21"/>
      <c r="AH235" s="21"/>
      <c r="AI235" s="21"/>
      <c r="AJ235" s="21"/>
      <c r="AK235" s="21"/>
      <c r="AL235" s="21"/>
    </row>
    <row r="236" spans="1:38" ht="18" customHeight="1">
      <c r="A236" s="22"/>
      <c r="B236" s="60"/>
      <c r="C236" s="374"/>
      <c r="D236" s="374"/>
      <c r="E236" s="374"/>
      <c r="F236" s="374"/>
      <c r="G236" s="374"/>
      <c r="H236" s="151"/>
      <c r="I236" s="44"/>
      <c r="J236" s="127"/>
      <c r="K236" s="127"/>
      <c r="L236" s="22"/>
      <c r="M236" s="22"/>
      <c r="N236" s="22"/>
      <c r="O236" s="22"/>
      <c r="P236" s="22"/>
      <c r="Q236" s="21"/>
      <c r="R236" s="21"/>
      <c r="S236" s="21"/>
      <c r="T236" s="21"/>
      <c r="U236" s="21"/>
      <c r="V236" s="21"/>
      <c r="W236" s="21"/>
      <c r="X236" s="21"/>
      <c r="Y236" s="21"/>
      <c r="Z236" s="21"/>
      <c r="AA236" s="21"/>
      <c r="AB236" s="21"/>
      <c r="AC236" s="21"/>
      <c r="AD236" s="21"/>
      <c r="AE236" s="21"/>
      <c r="AF236" s="21"/>
      <c r="AG236" s="21"/>
      <c r="AH236" s="21"/>
      <c r="AI236" s="21"/>
      <c r="AJ236" s="21"/>
      <c r="AK236" s="21"/>
      <c r="AL236" s="21"/>
    </row>
    <row r="237" spans="1:38" ht="18" customHeight="1">
      <c r="A237" s="22"/>
      <c r="B237" s="502" t="s">
        <v>244</v>
      </c>
      <c r="C237" s="502"/>
      <c r="D237" s="502"/>
      <c r="E237" s="502"/>
      <c r="F237" s="502"/>
      <c r="G237" s="502"/>
      <c r="H237" s="502"/>
      <c r="I237" s="44"/>
      <c r="J237" s="127"/>
      <c r="K237" s="127"/>
      <c r="L237" s="22"/>
      <c r="M237" s="22"/>
      <c r="N237" s="22"/>
      <c r="O237" s="22"/>
      <c r="P237" s="22"/>
      <c r="Q237" s="21"/>
      <c r="R237" s="21"/>
      <c r="S237" s="21"/>
      <c r="T237" s="21"/>
      <c r="U237" s="21"/>
      <c r="V237" s="21"/>
      <c r="W237" s="21"/>
      <c r="X237" s="21"/>
      <c r="Y237" s="21"/>
      <c r="Z237" s="21"/>
      <c r="AA237" s="21"/>
      <c r="AB237" s="21"/>
      <c r="AC237" s="21"/>
      <c r="AD237" s="21"/>
      <c r="AE237" s="21"/>
      <c r="AF237" s="21"/>
      <c r="AG237" s="21"/>
      <c r="AH237" s="21"/>
      <c r="AI237" s="21"/>
      <c r="AJ237" s="21"/>
      <c r="AK237" s="21"/>
      <c r="AL237" s="21"/>
    </row>
    <row r="238" spans="1:38" ht="89.25" customHeight="1">
      <c r="A238" s="22"/>
      <c r="B238" s="317"/>
      <c r="C238" s="317"/>
      <c r="D238" s="317"/>
      <c r="E238" s="317"/>
      <c r="F238" s="317"/>
      <c r="G238" s="317"/>
      <c r="H238" s="317"/>
      <c r="I238" s="44"/>
      <c r="J238" s="127"/>
      <c r="K238" s="127"/>
      <c r="L238" s="22"/>
      <c r="M238" s="22"/>
      <c r="N238" s="22"/>
      <c r="O238" s="22"/>
      <c r="P238" s="22"/>
      <c r="Q238" s="21"/>
      <c r="R238" s="21"/>
      <c r="S238" s="21"/>
      <c r="T238" s="21"/>
      <c r="U238" s="21"/>
      <c r="V238" s="21"/>
      <c r="W238" s="21"/>
      <c r="X238" s="21"/>
      <c r="Y238" s="21"/>
      <c r="Z238" s="21"/>
      <c r="AA238" s="21"/>
      <c r="AB238" s="21"/>
      <c r="AC238" s="21"/>
      <c r="AD238" s="21"/>
      <c r="AE238" s="21"/>
      <c r="AF238" s="21"/>
      <c r="AG238" s="21"/>
      <c r="AH238" s="21"/>
      <c r="AI238" s="21"/>
      <c r="AJ238" s="21"/>
      <c r="AK238" s="21"/>
      <c r="AL238" s="21"/>
    </row>
    <row r="239" spans="1:38" ht="19.5" customHeight="1">
      <c r="A239" s="22"/>
      <c r="B239" s="301" t="s">
        <v>618</v>
      </c>
      <c r="C239" s="301"/>
      <c r="D239" s="301"/>
      <c r="E239" s="301"/>
      <c r="F239" s="301"/>
      <c r="G239" s="301"/>
      <c r="H239" s="301"/>
      <c r="I239" s="44"/>
      <c r="J239" s="127"/>
      <c r="K239" s="127"/>
      <c r="L239" s="22"/>
      <c r="M239" s="22"/>
      <c r="N239" s="22"/>
      <c r="O239" s="22"/>
      <c r="P239" s="22"/>
      <c r="Q239" s="21"/>
      <c r="R239" s="21"/>
      <c r="S239" s="21"/>
      <c r="T239" s="21"/>
      <c r="U239" s="21"/>
      <c r="V239" s="21"/>
      <c r="W239" s="21"/>
      <c r="X239" s="21"/>
      <c r="Y239" s="21"/>
      <c r="Z239" s="21"/>
      <c r="AA239" s="21"/>
      <c r="AB239" s="21"/>
      <c r="AC239" s="21"/>
      <c r="AD239" s="21"/>
      <c r="AE239" s="21"/>
      <c r="AF239" s="21"/>
      <c r="AG239" s="21"/>
      <c r="AH239" s="21"/>
      <c r="AI239" s="21"/>
      <c r="AJ239" s="21"/>
      <c r="AK239" s="21"/>
      <c r="AL239" s="21"/>
    </row>
    <row r="240" spans="1:38" ht="19.5" customHeight="1">
      <c r="A240" s="22"/>
      <c r="B240" s="289" t="s">
        <v>62</v>
      </c>
      <c r="C240" s="289"/>
      <c r="D240" s="289"/>
      <c r="E240" s="294" t="str">
        <f>IF(B278=TRUE, "How many signals are interconnected?", "")</f>
        <v/>
      </c>
      <c r="F240" s="294"/>
      <c r="G240" s="294"/>
      <c r="H240" s="194"/>
      <c r="I240" s="44"/>
      <c r="J240" s="127"/>
      <c r="K240" s="127"/>
      <c r="L240" s="22"/>
      <c r="M240" s="22"/>
      <c r="N240" s="22"/>
      <c r="O240" s="22"/>
      <c r="P240" s="22"/>
      <c r="Q240" s="21"/>
      <c r="R240" s="21"/>
      <c r="S240" s="21"/>
      <c r="T240" s="21"/>
      <c r="U240" s="21"/>
      <c r="V240" s="21"/>
      <c r="W240" s="21"/>
      <c r="X240" s="21"/>
      <c r="Y240" s="21"/>
      <c r="Z240" s="21"/>
      <c r="AA240" s="21"/>
      <c r="AB240" s="21"/>
      <c r="AC240" s="21"/>
      <c r="AD240" s="21"/>
      <c r="AE240" s="21"/>
      <c r="AF240" s="21"/>
      <c r="AG240" s="21"/>
      <c r="AH240" s="21"/>
      <c r="AI240" s="21"/>
      <c r="AJ240" s="21"/>
      <c r="AK240" s="21"/>
      <c r="AL240" s="21"/>
    </row>
    <row r="241" spans="1:38" ht="17.25" customHeight="1">
      <c r="A241" s="22"/>
      <c r="B241" s="289" t="s">
        <v>18</v>
      </c>
      <c r="C241" s="289"/>
      <c r="D241" s="289"/>
      <c r="E241" s="289"/>
      <c r="F241" s="147"/>
      <c r="G241" s="147"/>
      <c r="H241" s="146"/>
      <c r="I241" s="44"/>
      <c r="J241" s="127"/>
      <c r="K241" s="127"/>
      <c r="L241" s="22"/>
      <c r="M241" s="22"/>
      <c r="N241" s="22"/>
      <c r="O241" s="22"/>
      <c r="P241" s="22"/>
      <c r="Q241" s="21"/>
      <c r="R241" s="21"/>
      <c r="S241" s="21"/>
      <c r="T241" s="21"/>
      <c r="U241" s="21"/>
      <c r="V241" s="21"/>
      <c r="W241" s="21"/>
      <c r="X241" s="21"/>
      <c r="Y241" s="21"/>
      <c r="Z241" s="21"/>
      <c r="AA241" s="21"/>
      <c r="AB241" s="21"/>
      <c r="AC241" s="21"/>
      <c r="AD241" s="21"/>
      <c r="AE241" s="21"/>
      <c r="AF241" s="21"/>
      <c r="AG241" s="21"/>
      <c r="AH241" s="21"/>
      <c r="AI241" s="21"/>
      <c r="AJ241" s="21"/>
      <c r="AK241" s="21"/>
      <c r="AL241" s="21"/>
    </row>
    <row r="242" spans="1:38" ht="18">
      <c r="A242" s="22"/>
      <c r="B242" s="291" t="s">
        <v>686</v>
      </c>
      <c r="C242" s="291"/>
      <c r="D242" s="291"/>
      <c r="E242" s="291"/>
      <c r="F242" s="291"/>
      <c r="G242" s="291"/>
      <c r="H242" s="291"/>
      <c r="I242" s="44"/>
      <c r="J242" s="127"/>
      <c r="K242" s="127"/>
      <c r="L242" s="22"/>
      <c r="M242" s="22"/>
      <c r="N242" s="22"/>
      <c r="O242" s="22"/>
      <c r="P242" s="22"/>
      <c r="Q242" s="21"/>
      <c r="R242" s="21"/>
      <c r="S242" s="21"/>
      <c r="T242" s="21"/>
      <c r="U242" s="21"/>
      <c r="V242" s="21"/>
      <c r="W242" s="21"/>
      <c r="X242" s="21"/>
      <c r="Y242" s="21"/>
      <c r="Z242" s="21"/>
      <c r="AA242" s="21"/>
      <c r="AB242" s="21"/>
      <c r="AC242" s="21"/>
      <c r="AD242" s="21"/>
      <c r="AE242" s="21"/>
      <c r="AF242" s="21"/>
      <c r="AG242" s="21"/>
      <c r="AH242" s="21"/>
      <c r="AI242" s="21"/>
      <c r="AJ242" s="21"/>
      <c r="AK242" s="21"/>
      <c r="AL242" s="21"/>
    </row>
    <row r="243" spans="1:38" ht="37.5" customHeight="1">
      <c r="A243" s="22"/>
      <c r="B243" s="373" t="str">
        <f>IF(AND(GD="YES",GD_true="no"),"To fill out this section, first check the boxes below as applicable",IF(GD="Yes","Answers to this section relate to the specific commercial economic development site, not to the roadway project.  Points will only be given in this section if there is a specific planned development.","You selected 'NO' under 'supports a specific commercial economic development site' in cell G20. You do not need to fill out this section, points will only be given in this section if there is a specific planned commerical development activity."))</f>
        <v>You selected 'NO' under 'supports a specific commercial economic development site' in cell G20. You do not need to fill out this section, points will only be given in this section if there is a specific planned commerical development activity.</v>
      </c>
      <c r="C243" s="373"/>
      <c r="D243" s="373"/>
      <c r="E243" s="373"/>
      <c r="F243" s="373"/>
      <c r="G243" s="373"/>
      <c r="H243" s="373"/>
      <c r="I243" s="44"/>
      <c r="J243" s="127"/>
      <c r="K243" s="127"/>
      <c r="L243" s="22"/>
      <c r="M243" s="22"/>
      <c r="N243" s="22"/>
      <c r="O243" s="22"/>
      <c r="P243" s="22"/>
      <c r="Q243" s="21"/>
      <c r="R243" s="21"/>
      <c r="S243" s="21"/>
      <c r="T243" s="21"/>
      <c r="U243" s="21"/>
      <c r="V243" s="21"/>
      <c r="W243" s="21"/>
      <c r="X243" s="21"/>
      <c r="Y243" s="21"/>
      <c r="Z243" s="21"/>
      <c r="AA243" s="21"/>
      <c r="AB243" s="21"/>
      <c r="AC243" s="21"/>
      <c r="AD243" s="21"/>
      <c r="AE243" s="21"/>
      <c r="AF243" s="21"/>
      <c r="AG243" s="21"/>
      <c r="AH243" s="21"/>
      <c r="AI243" s="21"/>
      <c r="AJ243" s="21"/>
      <c r="AK243" s="21"/>
      <c r="AL243" s="21"/>
    </row>
    <row r="244" spans="1:38" s="265" customFormat="1" ht="19.5" customHeight="1">
      <c r="A244" s="22"/>
      <c r="B244" s="289" t="s">
        <v>692</v>
      </c>
      <c r="C244" s="289"/>
      <c r="D244" s="289"/>
      <c r="E244" s="289"/>
      <c r="F244" s="289"/>
      <c r="G244" s="289"/>
      <c r="H244" s="289"/>
      <c r="I244" s="266"/>
      <c r="J244" s="268" t="b">
        <v>0</v>
      </c>
      <c r="K244" s="127"/>
      <c r="L244" s="22"/>
      <c r="M244" s="22"/>
      <c r="N244" s="22"/>
      <c r="O244" s="22"/>
      <c r="P244" s="22"/>
      <c r="Q244" s="21"/>
      <c r="R244" s="21"/>
      <c r="S244" s="21"/>
      <c r="T244" s="21"/>
      <c r="U244" s="21"/>
      <c r="V244" s="21"/>
      <c r="W244" s="21"/>
      <c r="X244" s="21"/>
      <c r="Y244" s="21"/>
      <c r="Z244" s="21"/>
      <c r="AA244" s="21"/>
      <c r="AB244" s="21"/>
      <c r="AC244" s="21"/>
      <c r="AD244" s="21"/>
      <c r="AE244" s="21"/>
      <c r="AF244" s="21"/>
      <c r="AG244" s="21"/>
      <c r="AH244" s="21"/>
      <c r="AI244" s="21"/>
      <c r="AJ244" s="21"/>
      <c r="AK244" s="21"/>
      <c r="AL244" s="21"/>
    </row>
    <row r="245" spans="1:38" s="265" customFormat="1" ht="17.25" customHeight="1">
      <c r="A245" s="22"/>
      <c r="B245" s="289" t="s">
        <v>693</v>
      </c>
      <c r="C245" s="289"/>
      <c r="D245" s="289"/>
      <c r="E245" s="289"/>
      <c r="F245" s="289"/>
      <c r="G245" s="289"/>
      <c r="H245" s="289"/>
      <c r="I245" s="266"/>
      <c r="J245" s="268" t="b">
        <v>0</v>
      </c>
      <c r="K245" s="127"/>
      <c r="L245" s="22"/>
      <c r="M245" s="22"/>
      <c r="N245" s="22"/>
      <c r="O245" s="22"/>
      <c r="P245" s="22"/>
      <c r="Q245" s="21"/>
      <c r="R245" s="21"/>
      <c r="S245" s="21"/>
      <c r="T245" s="21"/>
      <c r="U245" s="21"/>
      <c r="V245" s="21"/>
      <c r="W245" s="21"/>
      <c r="X245" s="21"/>
      <c r="Y245" s="21"/>
      <c r="Z245" s="21"/>
      <c r="AA245" s="21"/>
      <c r="AB245" s="21"/>
      <c r="AC245" s="21"/>
      <c r="AD245" s="21"/>
      <c r="AE245" s="21"/>
      <c r="AF245" s="21"/>
      <c r="AG245" s="21"/>
      <c r="AH245" s="21"/>
      <c r="AI245" s="21"/>
      <c r="AJ245" s="21"/>
      <c r="AK245" s="21"/>
      <c r="AL245" s="21"/>
    </row>
    <row r="246" spans="1:38" ht="15" customHeight="1">
      <c r="A246" s="22"/>
      <c r="B246" s="371" t="str">
        <f>IF(GD="yes","Describe the COMMERCIAL ECONOMIC DEVELOPMENT SITE that this project supports:  ","")</f>
        <v/>
      </c>
      <c r="C246" s="371"/>
      <c r="D246" s="371"/>
      <c r="E246" s="371"/>
      <c r="F246" s="371"/>
      <c r="G246" s="371"/>
      <c r="H246" s="371"/>
      <c r="I246" s="266"/>
      <c r="J246" s="127"/>
      <c r="K246" s="127"/>
      <c r="L246" s="22"/>
      <c r="M246" s="22"/>
      <c r="N246" s="22"/>
      <c r="O246" s="22"/>
      <c r="P246" s="22"/>
      <c r="Q246" s="21"/>
      <c r="R246" s="21"/>
      <c r="S246" s="21"/>
      <c r="T246" s="21"/>
      <c r="U246" s="21"/>
      <c r="V246" s="21"/>
      <c r="W246" s="21"/>
      <c r="X246" s="21"/>
      <c r="Y246" s="21"/>
      <c r="Z246" s="21"/>
      <c r="AA246" s="21"/>
      <c r="AB246" s="21"/>
      <c r="AC246" s="21"/>
      <c r="AD246" s="21"/>
      <c r="AE246" s="21"/>
      <c r="AF246" s="21"/>
      <c r="AG246" s="21"/>
      <c r="AH246" s="21"/>
      <c r="AI246" s="21"/>
      <c r="AJ246" s="21"/>
      <c r="AK246" s="21"/>
      <c r="AL246" s="21"/>
    </row>
    <row r="247" spans="1:38" ht="107.25" customHeight="1">
      <c r="A247" s="22"/>
      <c r="B247" s="311"/>
      <c r="C247" s="311"/>
      <c r="D247" s="311"/>
      <c r="E247" s="311"/>
      <c r="F247" s="311"/>
      <c r="G247" s="311"/>
      <c r="H247" s="311"/>
      <c r="I247" s="44"/>
      <c r="J247" s="127" t="str">
        <f>IF(AND(GD="yes",J244=TRUE,J245=TRUE),"yes","no")</f>
        <v>no</v>
      </c>
      <c r="K247" s="127"/>
      <c r="L247" s="22"/>
      <c r="M247" s="22"/>
      <c r="N247" s="22"/>
      <c r="O247" s="22"/>
      <c r="P247" s="22"/>
      <c r="Q247" s="21"/>
      <c r="R247" s="21"/>
      <c r="S247" s="21"/>
      <c r="T247" s="21"/>
      <c r="U247" s="21"/>
      <c r="V247" s="21"/>
      <c r="W247" s="21"/>
      <c r="X247" s="21"/>
      <c r="Y247" s="21"/>
      <c r="Z247" s="21"/>
      <c r="AA247" s="21"/>
      <c r="AB247" s="21"/>
      <c r="AC247" s="21"/>
      <c r="AD247" s="21"/>
      <c r="AE247" s="21"/>
      <c r="AF247" s="21"/>
      <c r="AG247" s="21"/>
      <c r="AH247" s="21"/>
      <c r="AI247" s="21"/>
      <c r="AJ247" s="21"/>
      <c r="AK247" s="21"/>
      <c r="AL247" s="21"/>
    </row>
    <row r="248" spans="1:38" ht="10.5" customHeight="1">
      <c r="A248" s="22"/>
      <c r="B248" s="192"/>
      <c r="C248" s="192"/>
      <c r="D248" s="192"/>
      <c r="E248" s="192"/>
      <c r="F248" s="192"/>
      <c r="G248" s="192"/>
      <c r="H248" s="192"/>
      <c r="I248" s="44"/>
      <c r="J248" s="127"/>
      <c r="K248" s="127"/>
      <c r="L248" s="22"/>
      <c r="M248" s="22"/>
      <c r="N248" s="22"/>
      <c r="O248" s="22"/>
      <c r="P248" s="22"/>
      <c r="Q248" s="21"/>
      <c r="R248" s="21"/>
      <c r="S248" s="21"/>
      <c r="T248" s="21"/>
      <c r="U248" s="21"/>
      <c r="V248" s="21"/>
      <c r="W248" s="21"/>
      <c r="X248" s="21"/>
      <c r="Y248" s="21"/>
      <c r="Z248" s="21"/>
      <c r="AA248" s="21"/>
      <c r="AB248" s="21"/>
      <c r="AC248" s="21"/>
      <c r="AD248" s="21"/>
      <c r="AE248" s="21"/>
      <c r="AF248" s="21"/>
      <c r="AG248" s="21"/>
      <c r="AH248" s="21"/>
      <c r="AI248" s="21"/>
      <c r="AJ248" s="21"/>
      <c r="AK248" s="21"/>
      <c r="AL248" s="21"/>
    </row>
    <row r="249" spans="1:38" ht="29.25" customHeight="1">
      <c r="A249" s="22"/>
      <c r="B249" s="318" t="s">
        <v>26</v>
      </c>
      <c r="C249" s="318"/>
      <c r="D249" s="318"/>
      <c r="E249" s="318"/>
      <c r="F249" s="318"/>
      <c r="G249" s="318"/>
      <c r="H249" s="318"/>
      <c r="I249" s="44"/>
      <c r="J249" s="127"/>
      <c r="K249" s="127"/>
      <c r="L249" s="22"/>
      <c r="M249" s="22"/>
      <c r="N249" s="22"/>
      <c r="O249" s="22"/>
      <c r="P249" s="22"/>
      <c r="Q249" s="21"/>
      <c r="R249" s="21"/>
      <c r="S249" s="21"/>
      <c r="T249" s="21"/>
      <c r="U249" s="21"/>
      <c r="V249" s="21"/>
      <c r="W249" s="21"/>
      <c r="X249" s="21"/>
      <c r="Y249" s="21"/>
      <c r="Z249" s="21"/>
      <c r="AA249" s="21"/>
      <c r="AB249" s="21"/>
      <c r="AC249" s="21"/>
      <c r="AD249" s="21"/>
      <c r="AE249" s="21"/>
      <c r="AF249" s="21"/>
      <c r="AG249" s="21"/>
      <c r="AH249" s="21"/>
      <c r="AI249" s="21"/>
      <c r="AJ249" s="21"/>
      <c r="AK249" s="21"/>
      <c r="AL249" s="21"/>
    </row>
    <row r="250" spans="1:38" ht="36" customHeight="1">
      <c r="A250" s="22"/>
      <c r="B250" s="150" t="s">
        <v>9</v>
      </c>
      <c r="C250" s="120"/>
      <c r="D250" s="150" t="s">
        <v>10</v>
      </c>
      <c r="E250" s="120"/>
      <c r="F250" s="150" t="s">
        <v>11</v>
      </c>
      <c r="G250" s="120"/>
      <c r="H250" s="119"/>
      <c r="I250" s="44"/>
      <c r="J250" s="127"/>
      <c r="K250" s="127"/>
      <c r="L250" s="22"/>
      <c r="M250" s="22"/>
      <c r="N250" s="22"/>
      <c r="O250" s="22"/>
      <c r="P250" s="22"/>
      <c r="Q250" s="21"/>
      <c r="R250" s="21"/>
      <c r="S250" s="21"/>
      <c r="T250" s="21"/>
      <c r="U250" s="21"/>
      <c r="V250" s="21"/>
      <c r="W250" s="21"/>
      <c r="X250" s="21"/>
      <c r="Y250" s="21"/>
      <c r="Z250" s="21"/>
      <c r="AA250" s="21"/>
      <c r="AB250" s="21"/>
      <c r="AC250" s="21"/>
      <c r="AD250" s="21"/>
      <c r="AE250" s="21"/>
      <c r="AF250" s="21"/>
      <c r="AG250" s="21"/>
      <c r="AH250" s="21"/>
      <c r="AI250" s="21"/>
      <c r="AJ250" s="21"/>
      <c r="AK250" s="21"/>
      <c r="AL250" s="21"/>
    </row>
    <row r="251" spans="1:38" ht="11.25" customHeight="1">
      <c r="A251" s="22"/>
      <c r="B251" s="310"/>
      <c r="C251" s="310"/>
      <c r="D251" s="310"/>
      <c r="E251" s="310"/>
      <c r="F251" s="310"/>
      <c r="G251" s="310"/>
      <c r="H251" s="310"/>
      <c r="I251" s="44"/>
      <c r="J251" s="127"/>
      <c r="K251" s="127"/>
      <c r="L251" s="22"/>
      <c r="M251" s="22"/>
      <c r="N251" s="22"/>
      <c r="O251" s="22"/>
      <c r="P251" s="22"/>
      <c r="Q251" s="21"/>
      <c r="R251" s="21"/>
      <c r="S251" s="21"/>
      <c r="T251" s="21"/>
      <c r="U251" s="21"/>
      <c r="V251" s="21"/>
      <c r="W251" s="21"/>
      <c r="X251" s="21"/>
      <c r="Y251" s="21"/>
      <c r="Z251" s="21"/>
      <c r="AA251" s="21"/>
      <c r="AB251" s="21"/>
      <c r="AC251" s="21"/>
      <c r="AD251" s="21"/>
      <c r="AE251" s="21"/>
      <c r="AF251" s="21"/>
      <c r="AG251" s="21"/>
      <c r="AH251" s="21"/>
      <c r="AI251" s="21"/>
      <c r="AJ251" s="21"/>
      <c r="AK251" s="21"/>
      <c r="AL251" s="21"/>
    </row>
    <row r="252" spans="1:38" ht="16.5" customHeight="1">
      <c r="A252" s="42"/>
      <c r="B252" s="313" t="s">
        <v>574</v>
      </c>
      <c r="C252" s="313"/>
      <c r="D252" s="166"/>
      <c r="E252" s="172"/>
      <c r="G252" s="92"/>
      <c r="H252" s="92"/>
      <c r="I252" s="44"/>
      <c r="J252" s="128"/>
      <c r="K252" s="128"/>
      <c r="L252" s="42"/>
      <c r="M252" s="42"/>
      <c r="N252" s="42"/>
      <c r="O252" s="42"/>
      <c r="P252" s="42"/>
      <c r="Q252" s="21"/>
      <c r="R252" s="21"/>
      <c r="S252" s="21"/>
      <c r="T252" s="21"/>
      <c r="U252" s="21"/>
      <c r="V252" s="21"/>
      <c r="W252" s="21"/>
      <c r="X252" s="21"/>
      <c r="Y252" s="21"/>
      <c r="Z252" s="21"/>
      <c r="AA252" s="21"/>
      <c r="AB252" s="21"/>
      <c r="AC252" s="21"/>
      <c r="AD252" s="21"/>
      <c r="AE252" s="21"/>
      <c r="AF252" s="21"/>
      <c r="AG252" s="21"/>
      <c r="AH252" s="21"/>
      <c r="AI252" s="21"/>
      <c r="AJ252" s="21"/>
      <c r="AK252" s="21"/>
      <c r="AL252" s="21"/>
    </row>
    <row r="253" spans="1:38" ht="16.5" customHeight="1">
      <c r="A253" s="22"/>
      <c r="B253" s="371" t="s">
        <v>622</v>
      </c>
      <c r="C253" s="371"/>
      <c r="D253" s="371"/>
      <c r="E253" s="371"/>
      <c r="F253" s="192"/>
      <c r="G253" s="192"/>
      <c r="H253" s="192"/>
      <c r="I253" s="44"/>
      <c r="J253" s="127"/>
      <c r="K253" s="127"/>
      <c r="L253" s="22"/>
      <c r="M253" s="22"/>
      <c r="N253" s="22"/>
      <c r="O253" s="22"/>
      <c r="P253" s="22"/>
      <c r="Q253" s="21"/>
      <c r="R253" s="21"/>
      <c r="S253" s="21"/>
      <c r="T253" s="21"/>
      <c r="U253" s="21"/>
      <c r="V253" s="21"/>
      <c r="W253" s="21"/>
      <c r="X253" s="21"/>
      <c r="Y253" s="21"/>
      <c r="Z253" s="21"/>
      <c r="AA253" s="21"/>
      <c r="AB253" s="21"/>
      <c r="AC253" s="21"/>
      <c r="AD253" s="21"/>
      <c r="AE253" s="21"/>
      <c r="AF253" s="21"/>
      <c r="AG253" s="21"/>
      <c r="AH253" s="21"/>
      <c r="AI253" s="21"/>
      <c r="AJ253" s="21"/>
      <c r="AK253" s="21"/>
      <c r="AL253" s="21"/>
    </row>
    <row r="254" spans="1:38" ht="58.5" customHeight="1">
      <c r="A254" s="22"/>
      <c r="B254" s="311"/>
      <c r="C254" s="311"/>
      <c r="D254" s="311"/>
      <c r="E254" s="311"/>
      <c r="F254" s="311"/>
      <c r="G254" s="311"/>
      <c r="H254" s="311"/>
      <c r="I254" s="44"/>
      <c r="J254" s="127"/>
      <c r="K254" s="127"/>
      <c r="L254" s="22"/>
      <c r="M254" s="22"/>
      <c r="N254" s="22"/>
      <c r="O254" s="22"/>
      <c r="P254" s="22"/>
      <c r="Q254" s="21"/>
      <c r="R254" s="21"/>
      <c r="S254" s="21"/>
      <c r="T254" s="21"/>
      <c r="U254" s="21"/>
      <c r="V254" s="21"/>
      <c r="W254" s="21"/>
      <c r="X254" s="21"/>
      <c r="Y254" s="21"/>
      <c r="Z254" s="21"/>
      <c r="AA254" s="21"/>
      <c r="AB254" s="21"/>
      <c r="AC254" s="21"/>
      <c r="AD254" s="21"/>
      <c r="AE254" s="21"/>
      <c r="AF254" s="21"/>
      <c r="AG254" s="21"/>
      <c r="AH254" s="21"/>
      <c r="AI254" s="21"/>
      <c r="AJ254" s="21"/>
      <c r="AK254" s="21"/>
      <c r="AL254" s="21"/>
    </row>
    <row r="255" spans="1:38" ht="24" customHeight="1">
      <c r="A255" s="22"/>
      <c r="B255" s="119" t="s">
        <v>19</v>
      </c>
      <c r="C255" s="119"/>
      <c r="D255" s="119"/>
      <c r="E255" s="119"/>
      <c r="F255" s="119"/>
      <c r="G255" s="119"/>
      <c r="H255" s="119"/>
      <c r="I255" s="44"/>
      <c r="J255" s="127"/>
      <c r="K255" s="127"/>
      <c r="L255" s="22"/>
      <c r="M255" s="22"/>
      <c r="N255" s="22"/>
      <c r="O255" s="22"/>
      <c r="P255" s="22"/>
      <c r="Q255" s="21"/>
      <c r="R255" s="21"/>
      <c r="S255" s="21"/>
      <c r="T255" s="21"/>
      <c r="U255" s="21"/>
      <c r="V255" s="21"/>
      <c r="W255" s="21"/>
      <c r="X255" s="21"/>
      <c r="Y255" s="21"/>
      <c r="Z255" s="21"/>
      <c r="AA255" s="21"/>
      <c r="AB255" s="21"/>
      <c r="AC255" s="21"/>
      <c r="AD255" s="21"/>
      <c r="AE255" s="21"/>
      <c r="AF255" s="21"/>
      <c r="AG255" s="21"/>
      <c r="AH255" s="21"/>
      <c r="AI255" s="21"/>
      <c r="AJ255" s="21"/>
      <c r="AK255" s="21"/>
      <c r="AL255" s="21"/>
    </row>
    <row r="256" spans="1:38" ht="23.25" customHeight="1">
      <c r="A256" s="22"/>
      <c r="B256" s="288" t="s">
        <v>168</v>
      </c>
      <c r="C256" s="288"/>
      <c r="D256" s="136"/>
      <c r="E256" s="288" t="s">
        <v>20</v>
      </c>
      <c r="F256" s="288"/>
      <c r="G256" s="136"/>
      <c r="H256" s="119"/>
      <c r="I256" s="44"/>
      <c r="J256" s="127"/>
      <c r="K256" s="127"/>
      <c r="L256" s="22"/>
      <c r="M256" s="22"/>
      <c r="N256" s="22"/>
      <c r="O256" s="22"/>
      <c r="P256" s="22"/>
      <c r="Q256" s="21"/>
      <c r="R256" s="21"/>
      <c r="S256" s="21"/>
      <c r="T256" s="21"/>
      <c r="U256" s="21"/>
      <c r="V256" s="21"/>
      <c r="W256" s="21"/>
      <c r="X256" s="21"/>
      <c r="Y256" s="21"/>
      <c r="Z256" s="21"/>
      <c r="AA256" s="21"/>
      <c r="AB256" s="21"/>
      <c r="AC256" s="21"/>
      <c r="AD256" s="21"/>
      <c r="AE256" s="21"/>
      <c r="AF256" s="21"/>
      <c r="AG256" s="21"/>
      <c r="AH256" s="21"/>
      <c r="AI256" s="21"/>
      <c r="AJ256" s="21"/>
      <c r="AK256" s="21"/>
      <c r="AL256" s="21"/>
    </row>
    <row r="257" spans="1:38" ht="30.75" customHeight="1">
      <c r="A257" s="22"/>
      <c r="B257" s="313" t="s">
        <v>169</v>
      </c>
      <c r="C257" s="313"/>
      <c r="D257" s="136"/>
      <c r="E257" s="313" t="s">
        <v>155</v>
      </c>
      <c r="F257" s="313"/>
      <c r="G257" s="136"/>
      <c r="H257" s="119"/>
      <c r="I257" s="44"/>
      <c r="J257" s="127"/>
      <c r="K257" s="127"/>
      <c r="L257" s="22"/>
      <c r="M257" s="22"/>
      <c r="N257" s="22"/>
      <c r="O257" s="22"/>
      <c r="P257" s="22"/>
      <c r="Q257" s="21"/>
      <c r="R257" s="21"/>
      <c r="S257" s="21"/>
      <c r="T257" s="21"/>
      <c r="U257" s="21"/>
      <c r="V257" s="21"/>
      <c r="W257" s="21"/>
      <c r="X257" s="21"/>
      <c r="Y257" s="21"/>
      <c r="Z257" s="21"/>
      <c r="AA257" s="21"/>
      <c r="AB257" s="21"/>
      <c r="AC257" s="21"/>
      <c r="AD257" s="21"/>
      <c r="AE257" s="21"/>
      <c r="AF257" s="21"/>
      <c r="AG257" s="21"/>
      <c r="AH257" s="21"/>
      <c r="AI257" s="21"/>
      <c r="AJ257" s="21"/>
      <c r="AK257" s="21"/>
      <c r="AL257" s="21"/>
    </row>
    <row r="258" spans="1:38" ht="9" customHeight="1">
      <c r="A258" s="22"/>
      <c r="B258" s="119"/>
      <c r="C258" s="119"/>
      <c r="D258" s="119"/>
      <c r="E258" s="119"/>
      <c r="F258" s="119"/>
      <c r="G258" s="119"/>
      <c r="H258" s="119"/>
      <c r="I258" s="44"/>
      <c r="J258" s="127"/>
      <c r="K258" s="127"/>
      <c r="L258" s="22"/>
      <c r="M258" s="22"/>
      <c r="N258" s="22"/>
      <c r="O258" s="22"/>
      <c r="P258" s="22"/>
      <c r="Q258" s="21"/>
      <c r="R258" s="21"/>
      <c r="S258" s="21"/>
      <c r="T258" s="21"/>
      <c r="U258" s="21"/>
      <c r="V258" s="21"/>
      <c r="W258" s="21"/>
      <c r="X258" s="21"/>
      <c r="Y258" s="21"/>
      <c r="Z258" s="21"/>
      <c r="AA258" s="21"/>
      <c r="AB258" s="21"/>
      <c r="AC258" s="21"/>
      <c r="AD258" s="21"/>
      <c r="AE258" s="21"/>
      <c r="AF258" s="21"/>
      <c r="AG258" s="21"/>
      <c r="AH258" s="21"/>
      <c r="AI258" s="21"/>
      <c r="AJ258" s="21"/>
      <c r="AK258" s="21"/>
      <c r="AL258" s="21"/>
    </row>
    <row r="259" spans="1:38" ht="16">
      <c r="A259" s="22"/>
      <c r="B259" s="288" t="s">
        <v>8</v>
      </c>
      <c r="C259" s="288"/>
      <c r="D259" s="340"/>
      <c r="E259" s="340"/>
      <c r="G259" s="314"/>
      <c r="H259" s="314"/>
      <c r="I259" s="44"/>
      <c r="J259" s="127"/>
      <c r="K259" s="127"/>
      <c r="L259" s="22"/>
      <c r="M259" s="22"/>
      <c r="N259" s="22"/>
      <c r="O259" s="22"/>
      <c r="P259" s="22"/>
      <c r="Q259" s="21"/>
      <c r="R259" s="21"/>
      <c r="S259" s="21"/>
      <c r="T259" s="21"/>
      <c r="U259" s="21"/>
      <c r="V259" s="21"/>
      <c r="W259" s="21"/>
      <c r="X259" s="21"/>
      <c r="Y259" s="21"/>
      <c r="Z259" s="21"/>
      <c r="AA259" s="21"/>
      <c r="AB259" s="21"/>
      <c r="AC259" s="21"/>
      <c r="AD259" s="21"/>
      <c r="AE259" s="21"/>
      <c r="AF259" s="21"/>
      <c r="AG259" s="21"/>
      <c r="AH259" s="21"/>
      <c r="AI259" s="21"/>
      <c r="AJ259" s="21"/>
      <c r="AK259" s="21"/>
      <c r="AL259" s="21"/>
    </row>
    <row r="260" spans="1:38" ht="16.5" customHeight="1">
      <c r="A260" s="22"/>
      <c r="B260" s="119"/>
      <c r="C260" s="161" t="str">
        <f>IF(D259="other","Write development type here:","")</f>
        <v/>
      </c>
      <c r="D260" s="500"/>
      <c r="E260" s="500"/>
      <c r="F260" s="119"/>
      <c r="G260" s="119"/>
      <c r="H260" s="119"/>
      <c r="I260" s="44"/>
      <c r="J260" s="127"/>
      <c r="K260" s="127"/>
      <c r="L260" s="22"/>
      <c r="M260" s="22"/>
      <c r="N260" s="22"/>
      <c r="O260" s="22"/>
      <c r="P260" s="22"/>
      <c r="Q260" s="21"/>
      <c r="R260" s="21"/>
      <c r="S260" s="21"/>
      <c r="T260" s="21"/>
      <c r="U260" s="21"/>
      <c r="V260" s="21"/>
      <c r="W260" s="21"/>
      <c r="X260" s="21"/>
      <c r="Y260" s="21"/>
      <c r="Z260" s="21"/>
      <c r="AA260" s="21"/>
      <c r="AB260" s="21"/>
      <c r="AC260" s="21"/>
      <c r="AD260" s="21"/>
      <c r="AE260" s="21"/>
      <c r="AF260" s="21"/>
      <c r="AG260" s="21"/>
      <c r="AH260" s="21"/>
      <c r="AI260" s="21"/>
      <c r="AJ260" s="21"/>
      <c r="AK260" s="21"/>
      <c r="AL260" s="21"/>
    </row>
    <row r="261" spans="1:38" ht="15" customHeight="1">
      <c r="A261" s="22"/>
      <c r="B261" s="119"/>
      <c r="C261" s="119"/>
      <c r="D261" s="119"/>
      <c r="E261" s="119"/>
      <c r="F261" s="119"/>
      <c r="G261" s="119"/>
      <c r="H261" s="119"/>
      <c r="I261" s="44"/>
      <c r="J261" s="127"/>
      <c r="K261" s="127"/>
      <c r="L261" s="22"/>
      <c r="M261" s="22"/>
      <c r="N261" s="22"/>
      <c r="O261" s="22"/>
      <c r="P261" s="22"/>
      <c r="Q261" s="21"/>
      <c r="R261" s="21"/>
      <c r="S261" s="21"/>
      <c r="T261" s="21"/>
      <c r="U261" s="21"/>
      <c r="V261" s="21"/>
      <c r="W261" s="21"/>
      <c r="X261" s="21"/>
      <c r="Y261" s="21"/>
      <c r="Z261" s="21"/>
      <c r="AA261" s="21"/>
      <c r="AB261" s="21"/>
      <c r="AC261" s="21"/>
      <c r="AD261" s="21"/>
      <c r="AE261" s="21"/>
      <c r="AF261" s="21"/>
      <c r="AG261" s="21"/>
      <c r="AH261" s="21"/>
      <c r="AI261" s="21"/>
      <c r="AJ261" s="21"/>
      <c r="AK261" s="21"/>
      <c r="AL261" s="21"/>
    </row>
    <row r="262" spans="1:38" ht="30" customHeight="1">
      <c r="A262" s="22"/>
      <c r="B262" s="313" t="s">
        <v>27</v>
      </c>
      <c r="C262" s="313"/>
      <c r="D262" s="313"/>
      <c r="E262" s="340"/>
      <c r="F262" s="340"/>
      <c r="G262" s="340"/>
      <c r="H262" s="340"/>
      <c r="I262" s="44"/>
      <c r="J262" s="127"/>
      <c r="K262" s="127"/>
      <c r="L262" s="22"/>
      <c r="M262" s="22"/>
      <c r="N262" s="22"/>
      <c r="O262" s="22"/>
      <c r="P262" s="22"/>
      <c r="Q262" s="21"/>
      <c r="R262" s="21"/>
      <c r="S262" s="21"/>
      <c r="T262" s="21"/>
      <c r="U262" s="21"/>
      <c r="V262" s="21"/>
      <c r="W262" s="21"/>
      <c r="X262" s="21"/>
      <c r="Y262" s="21"/>
      <c r="Z262" s="21"/>
      <c r="AA262" s="21"/>
      <c r="AB262" s="21"/>
      <c r="AC262" s="21"/>
      <c r="AD262" s="21"/>
      <c r="AE262" s="21"/>
      <c r="AF262" s="21"/>
      <c r="AG262" s="21"/>
      <c r="AH262" s="21"/>
      <c r="AI262" s="21"/>
      <c r="AJ262" s="21"/>
      <c r="AK262" s="21"/>
      <c r="AL262" s="21"/>
    </row>
    <row r="263" spans="1:38" ht="39.75" customHeight="1">
      <c r="A263" s="22"/>
      <c r="B263" s="313" t="s">
        <v>28</v>
      </c>
      <c r="C263" s="313"/>
      <c r="D263" s="313"/>
      <c r="E263" s="339"/>
      <c r="F263" s="339"/>
      <c r="G263" s="339"/>
      <c r="H263" s="339"/>
      <c r="I263" s="44"/>
      <c r="J263" s="127"/>
      <c r="K263" s="127"/>
      <c r="L263" s="22"/>
      <c r="M263" s="22"/>
      <c r="N263" s="22"/>
      <c r="O263" s="22"/>
      <c r="P263" s="22"/>
      <c r="Q263" s="21"/>
      <c r="R263" s="21"/>
      <c r="S263" s="21"/>
      <c r="T263" s="21"/>
      <c r="U263" s="21"/>
      <c r="V263" s="21"/>
      <c r="W263" s="21"/>
      <c r="X263" s="21"/>
      <c r="Y263" s="21"/>
      <c r="Z263" s="21"/>
      <c r="AA263" s="21"/>
      <c r="AB263" s="21"/>
      <c r="AC263" s="21"/>
      <c r="AD263" s="21"/>
      <c r="AE263" s="21"/>
      <c r="AF263" s="21"/>
      <c r="AG263" s="21"/>
      <c r="AH263" s="21"/>
      <c r="AI263" s="21"/>
      <c r="AJ263" s="21"/>
      <c r="AK263" s="21"/>
      <c r="AL263" s="21"/>
    </row>
    <row r="264" spans="1:38" ht="13.5" customHeight="1">
      <c r="A264" s="42"/>
      <c r="B264" s="34"/>
      <c r="C264" s="491"/>
      <c r="D264" s="491"/>
      <c r="E264" s="491"/>
      <c r="F264" s="491"/>
      <c r="G264" s="491"/>
      <c r="H264" s="92"/>
      <c r="I264" s="44"/>
      <c r="J264" s="128"/>
      <c r="K264" s="128"/>
      <c r="L264" s="42"/>
      <c r="M264" s="42"/>
      <c r="N264" s="42"/>
      <c r="O264" s="42"/>
      <c r="P264" s="42"/>
      <c r="Q264" s="21"/>
      <c r="R264" s="21"/>
      <c r="S264" s="21"/>
      <c r="T264" s="21"/>
      <c r="U264" s="21"/>
      <c r="V264" s="21"/>
      <c r="W264" s="21"/>
      <c r="X264" s="21"/>
      <c r="Y264" s="21"/>
      <c r="Z264" s="21"/>
      <c r="AA264" s="21"/>
      <c r="AB264" s="21"/>
      <c r="AC264" s="21"/>
      <c r="AD264" s="21"/>
      <c r="AE264" s="21"/>
      <c r="AF264" s="21"/>
      <c r="AG264" s="21"/>
      <c r="AH264" s="21"/>
      <c r="AI264" s="21"/>
      <c r="AJ264" s="21"/>
      <c r="AK264" s="21"/>
      <c r="AL264" s="21"/>
    </row>
    <row r="265" spans="1:38" ht="13.5" customHeight="1">
      <c r="A265" s="42"/>
      <c r="B265" s="34"/>
      <c r="C265" s="92"/>
      <c r="D265" s="92"/>
      <c r="E265" s="92"/>
      <c r="F265" s="92"/>
      <c r="G265" s="92"/>
      <c r="H265" s="92"/>
      <c r="I265" s="44"/>
      <c r="J265" s="128"/>
      <c r="K265" s="128"/>
      <c r="L265" s="42"/>
      <c r="M265" s="42"/>
      <c r="N265" s="42"/>
      <c r="O265" s="42"/>
      <c r="P265" s="42"/>
      <c r="Q265" s="21"/>
      <c r="R265" s="21"/>
      <c r="S265" s="21"/>
      <c r="T265" s="21"/>
      <c r="U265" s="21"/>
      <c r="V265" s="21"/>
      <c r="W265" s="21"/>
      <c r="X265" s="21"/>
      <c r="Y265" s="21"/>
      <c r="Z265" s="21"/>
      <c r="AA265" s="21"/>
      <c r="AB265" s="21"/>
      <c r="AC265" s="21"/>
      <c r="AD265" s="21"/>
      <c r="AE265" s="21"/>
      <c r="AF265" s="21"/>
      <c r="AG265" s="21"/>
      <c r="AH265" s="21"/>
      <c r="AI265" s="21"/>
      <c r="AJ265" s="21"/>
      <c r="AK265" s="21"/>
      <c r="AL265" s="21"/>
    </row>
    <row r="266" spans="1:38" ht="27" customHeight="1">
      <c r="A266" s="22"/>
      <c r="B266" s="291" t="s">
        <v>192</v>
      </c>
      <c r="C266" s="291"/>
      <c r="D266" s="291"/>
      <c r="E266" s="291"/>
      <c r="F266" s="291"/>
      <c r="G266" s="291"/>
      <c r="H266" s="291"/>
      <c r="I266" s="44"/>
      <c r="J266" s="127"/>
      <c r="K266" s="127"/>
      <c r="L266" s="22"/>
      <c r="M266" s="22"/>
      <c r="N266" s="22"/>
      <c r="O266" s="22"/>
      <c r="P266" s="22"/>
      <c r="Q266" s="21"/>
      <c r="R266" s="21"/>
      <c r="S266" s="21"/>
      <c r="T266" s="21"/>
      <c r="U266" s="21"/>
      <c r="V266" s="21"/>
      <c r="W266" s="21"/>
      <c r="X266" s="21"/>
      <c r="Y266" s="21"/>
      <c r="Z266" s="21"/>
      <c r="AA266" s="21"/>
      <c r="AB266" s="21"/>
      <c r="AC266" s="21"/>
      <c r="AD266" s="21"/>
      <c r="AE266" s="21"/>
      <c r="AF266" s="21"/>
      <c r="AG266" s="21"/>
      <c r="AH266" s="21"/>
      <c r="AI266" s="21"/>
      <c r="AJ266" s="21"/>
      <c r="AK266" s="21"/>
      <c r="AL266" s="21"/>
    </row>
    <row r="267" spans="1:38" ht="18">
      <c r="A267" s="22"/>
      <c r="B267" s="490" t="s">
        <v>91</v>
      </c>
      <c r="C267" s="490"/>
      <c r="D267" s="490"/>
      <c r="E267" s="490"/>
      <c r="F267" s="117"/>
      <c r="G267" s="117"/>
      <c r="H267" s="117"/>
      <c r="I267" s="44"/>
      <c r="J267" s="127"/>
      <c r="K267" s="127"/>
      <c r="L267" s="22"/>
      <c r="M267" s="22"/>
      <c r="N267" s="22"/>
      <c r="O267" s="22"/>
      <c r="P267" s="22"/>
      <c r="Q267" s="21"/>
      <c r="R267" s="21"/>
      <c r="S267" s="21"/>
      <c r="T267" s="21"/>
      <c r="U267" s="21"/>
      <c r="V267" s="21"/>
      <c r="W267" s="21"/>
      <c r="X267" s="21"/>
      <c r="Y267" s="21"/>
      <c r="Z267" s="21"/>
      <c r="AA267" s="21"/>
      <c r="AB267" s="21"/>
      <c r="AC267" s="21"/>
      <c r="AD267" s="21"/>
      <c r="AE267" s="21"/>
      <c r="AF267" s="21"/>
      <c r="AG267" s="21"/>
      <c r="AH267" s="21"/>
      <c r="AI267" s="21"/>
      <c r="AJ267" s="21"/>
      <c r="AK267" s="21"/>
      <c r="AL267" s="21"/>
    </row>
    <row r="268" spans="1:38" ht="50" customHeight="1">
      <c r="A268" s="22"/>
      <c r="B268" s="189" t="s">
        <v>194</v>
      </c>
      <c r="C268" s="132"/>
      <c r="D268" s="189" t="s">
        <v>163</v>
      </c>
      <c r="E268" s="269"/>
      <c r="F268" s="269"/>
      <c r="G268" s="269"/>
      <c r="H268" s="269"/>
      <c r="I268" s="44" t="str">
        <f>IF(C268="yes","Please include in the description if the bridge is Functionally Obsolute or Structurally Deficient", "")</f>
        <v/>
      </c>
      <c r="J268" s="127"/>
      <c r="K268" s="127"/>
      <c r="L268" s="22"/>
      <c r="M268" s="22"/>
      <c r="N268" s="22"/>
      <c r="O268" s="22"/>
      <c r="P268" s="22"/>
      <c r="Q268" s="21"/>
      <c r="R268" s="21"/>
      <c r="S268" s="21"/>
      <c r="T268" s="21"/>
      <c r="U268" s="21"/>
      <c r="V268" s="21"/>
      <c r="W268" s="21"/>
      <c r="X268" s="21"/>
      <c r="Y268" s="21"/>
      <c r="Z268" s="21"/>
      <c r="AA268" s="21"/>
      <c r="AB268" s="21"/>
      <c r="AC268" s="21"/>
      <c r="AD268" s="21"/>
      <c r="AE268" s="21"/>
      <c r="AF268" s="21"/>
      <c r="AG268" s="21"/>
      <c r="AH268" s="21"/>
      <c r="AI268" s="21"/>
      <c r="AJ268" s="21"/>
      <c r="AK268" s="21"/>
      <c r="AL268" s="21"/>
    </row>
    <row r="269" spans="1:38" ht="50" customHeight="1">
      <c r="A269" s="22"/>
      <c r="B269" s="189" t="s">
        <v>608</v>
      </c>
      <c r="C269" s="132"/>
      <c r="D269" s="189"/>
      <c r="E269" s="184"/>
      <c r="F269" s="184"/>
      <c r="G269" s="184"/>
      <c r="H269" s="184"/>
      <c r="I269" s="44"/>
      <c r="J269" s="127"/>
      <c r="K269" s="127"/>
      <c r="L269" s="22"/>
      <c r="M269" s="22"/>
      <c r="N269" s="22"/>
      <c r="O269" s="22"/>
      <c r="P269" s="22"/>
      <c r="Q269" s="21"/>
      <c r="R269" s="21"/>
      <c r="S269" s="21"/>
      <c r="T269" s="21"/>
      <c r="U269" s="21"/>
      <c r="V269" s="21"/>
      <c r="W269" s="21"/>
      <c r="X269" s="21"/>
      <c r="Y269" s="21"/>
      <c r="Z269" s="21"/>
      <c r="AA269" s="21"/>
      <c r="AB269" s="21"/>
      <c r="AC269" s="21"/>
      <c r="AD269" s="21"/>
      <c r="AE269" s="21"/>
      <c r="AF269" s="21"/>
      <c r="AG269" s="21"/>
      <c r="AH269" s="21"/>
      <c r="AI269" s="21"/>
      <c r="AJ269" s="21"/>
      <c r="AK269" s="21"/>
      <c r="AL269" s="21"/>
    </row>
    <row r="270" spans="1:38" ht="50" customHeight="1">
      <c r="A270" s="22"/>
      <c r="B270" s="189" t="s">
        <v>193</v>
      </c>
      <c r="C270" s="132"/>
      <c r="D270" s="189" t="s">
        <v>163</v>
      </c>
      <c r="E270" s="269"/>
      <c r="F270" s="269"/>
      <c r="G270" s="269"/>
      <c r="H270" s="269"/>
      <c r="I270" s="141"/>
      <c r="J270" s="127"/>
      <c r="K270" s="127"/>
      <c r="L270" s="22"/>
      <c r="M270" s="22"/>
      <c r="N270" s="22"/>
      <c r="O270" s="22"/>
      <c r="P270" s="22"/>
      <c r="Q270" s="21"/>
      <c r="R270" s="21"/>
      <c r="S270" s="21"/>
      <c r="T270" s="21"/>
      <c r="U270" s="21"/>
      <c r="V270" s="21"/>
      <c r="W270" s="21"/>
      <c r="X270" s="21"/>
      <c r="Y270" s="21"/>
      <c r="Z270" s="21"/>
      <c r="AA270" s="21"/>
      <c r="AB270" s="21"/>
      <c r="AC270" s="21"/>
      <c r="AD270" s="21"/>
      <c r="AE270" s="21"/>
      <c r="AF270" s="21"/>
      <c r="AG270" s="21"/>
      <c r="AH270" s="21"/>
      <c r="AI270" s="21"/>
      <c r="AJ270" s="21"/>
      <c r="AK270" s="21"/>
      <c r="AL270" s="21"/>
    </row>
    <row r="271" spans="1:38" ht="50" customHeight="1">
      <c r="A271" s="22"/>
      <c r="B271" s="189" t="s">
        <v>601</v>
      </c>
      <c r="C271" s="132"/>
      <c r="D271" s="189" t="s">
        <v>163</v>
      </c>
      <c r="E271" s="269"/>
      <c r="F271" s="269"/>
      <c r="G271" s="269"/>
      <c r="H271" s="269"/>
      <c r="I271" s="44"/>
      <c r="J271" s="127"/>
      <c r="K271" s="127"/>
      <c r="L271" s="22"/>
      <c r="M271" s="22"/>
      <c r="N271" s="22"/>
      <c r="O271" s="22"/>
      <c r="P271" s="22"/>
      <c r="Q271" s="21"/>
      <c r="R271" s="21"/>
      <c r="S271" s="21"/>
      <c r="T271" s="21"/>
      <c r="U271" s="21"/>
      <c r="V271" s="21"/>
      <c r="W271" s="21"/>
      <c r="X271" s="21"/>
      <c r="Y271" s="21"/>
      <c r="Z271" s="21"/>
      <c r="AA271" s="21"/>
      <c r="AB271" s="21"/>
      <c r="AC271" s="21"/>
      <c r="AD271" s="21"/>
      <c r="AE271" s="21"/>
      <c r="AF271" s="21"/>
      <c r="AG271" s="21"/>
      <c r="AH271" s="21"/>
      <c r="AI271" s="21"/>
      <c r="AJ271" s="21"/>
      <c r="AK271" s="21"/>
      <c r="AL271" s="21"/>
    </row>
    <row r="272" spans="1:38" ht="50" customHeight="1">
      <c r="A272" s="22"/>
      <c r="B272" s="189" t="s">
        <v>147</v>
      </c>
      <c r="C272" s="132"/>
      <c r="D272" s="189" t="s">
        <v>163</v>
      </c>
      <c r="E272" s="269"/>
      <c r="F272" s="269"/>
      <c r="G272" s="269"/>
      <c r="H272" s="269"/>
      <c r="I272" s="44" t="str">
        <f>IF(C272="yes","Please include in the description if the culvert is Functionally Obsolute or Structurally Deficient", "")</f>
        <v/>
      </c>
      <c r="J272" s="127"/>
      <c r="K272" s="127"/>
      <c r="L272" s="22"/>
      <c r="M272" s="22"/>
      <c r="N272" s="22"/>
      <c r="O272" s="22"/>
      <c r="P272" s="22"/>
      <c r="Q272" s="21"/>
      <c r="R272" s="21"/>
      <c r="S272" s="21"/>
      <c r="T272" s="21"/>
      <c r="U272" s="21"/>
      <c r="V272" s="21"/>
      <c r="W272" s="21"/>
      <c r="X272" s="21"/>
      <c r="Y272" s="21"/>
      <c r="Z272" s="21"/>
      <c r="AA272" s="21"/>
      <c r="AB272" s="21"/>
      <c r="AC272" s="21"/>
      <c r="AD272" s="21"/>
      <c r="AE272" s="21"/>
      <c r="AF272" s="21"/>
      <c r="AG272" s="21"/>
      <c r="AH272" s="21"/>
      <c r="AI272" s="21"/>
      <c r="AJ272" s="21"/>
      <c r="AK272" s="21"/>
      <c r="AL272" s="21"/>
    </row>
    <row r="273" spans="1:38" ht="50" customHeight="1">
      <c r="A273" s="22"/>
      <c r="B273" s="189" t="s">
        <v>195</v>
      </c>
      <c r="C273" s="132"/>
      <c r="D273" s="189" t="s">
        <v>163</v>
      </c>
      <c r="E273" s="269"/>
      <c r="F273" s="269"/>
      <c r="G273" s="269"/>
      <c r="H273" s="269"/>
      <c r="I273" s="263"/>
      <c r="J273" s="127"/>
      <c r="K273" s="127"/>
      <c r="L273" s="22"/>
      <c r="M273" s="22"/>
      <c r="N273" s="22"/>
      <c r="O273" s="22"/>
      <c r="P273" s="22"/>
      <c r="Q273" s="21"/>
      <c r="R273" s="21"/>
      <c r="S273" s="21"/>
      <c r="T273" s="21"/>
      <c r="U273" s="21"/>
      <c r="V273" s="21"/>
      <c r="W273" s="21"/>
      <c r="X273" s="21"/>
      <c r="Y273" s="21"/>
      <c r="Z273" s="21"/>
      <c r="AA273" s="21"/>
      <c r="AB273" s="21"/>
      <c r="AC273" s="21"/>
      <c r="AD273" s="21"/>
      <c r="AE273" s="21"/>
      <c r="AF273" s="21"/>
      <c r="AG273" s="21"/>
      <c r="AH273" s="21"/>
      <c r="AI273" s="21"/>
      <c r="AJ273" s="21"/>
      <c r="AK273" s="21"/>
      <c r="AL273" s="21"/>
    </row>
    <row r="274" spans="1:38" ht="27.75" customHeight="1">
      <c r="A274" s="22"/>
      <c r="B274" s="309" t="s">
        <v>617</v>
      </c>
      <c r="C274" s="309"/>
      <c r="D274" s="309"/>
      <c r="E274" s="309"/>
      <c r="F274" s="368"/>
      <c r="G274" s="368"/>
      <c r="H274" s="368"/>
      <c r="I274" s="44"/>
      <c r="J274" s="127"/>
      <c r="K274" s="127"/>
      <c r="L274" s="22"/>
      <c r="M274" s="22"/>
      <c r="N274" s="22"/>
      <c r="O274" s="22"/>
      <c r="P274" s="22"/>
      <c r="Q274" s="21"/>
      <c r="R274" s="21"/>
      <c r="S274" s="21"/>
      <c r="T274" s="21"/>
      <c r="U274" s="21"/>
      <c r="V274" s="21"/>
      <c r="W274" s="21"/>
      <c r="X274" s="21"/>
      <c r="Y274" s="21"/>
      <c r="Z274" s="21"/>
      <c r="AA274" s="21"/>
      <c r="AB274" s="21"/>
      <c r="AC274" s="21"/>
      <c r="AD274" s="21"/>
      <c r="AE274" s="21"/>
      <c r="AF274" s="21"/>
      <c r="AG274" s="21"/>
      <c r="AH274" s="21"/>
      <c r="AI274" s="21"/>
      <c r="AJ274" s="21"/>
      <c r="AK274" s="21"/>
      <c r="AL274" s="21"/>
    </row>
    <row r="275" spans="1:38" ht="15" customHeight="1">
      <c r="A275" s="22"/>
      <c r="B275" s="3"/>
      <c r="C275" s="505"/>
      <c r="D275" s="505"/>
      <c r="E275" s="505"/>
      <c r="F275" s="505"/>
      <c r="G275" s="26"/>
      <c r="H275" s="27"/>
      <c r="I275" s="44"/>
      <c r="J275" s="127"/>
      <c r="K275" s="127"/>
      <c r="L275" s="22"/>
      <c r="M275" s="22"/>
      <c r="N275" s="22"/>
      <c r="O275" s="22"/>
      <c r="P275" s="22"/>
      <c r="Q275" s="21"/>
      <c r="R275" s="21"/>
      <c r="S275" s="21"/>
      <c r="T275" s="21"/>
      <c r="U275" s="21"/>
      <c r="V275" s="21"/>
      <c r="W275" s="21"/>
      <c r="X275" s="21"/>
      <c r="Y275" s="21"/>
      <c r="Z275" s="21"/>
      <c r="AA275" s="21"/>
      <c r="AB275" s="21"/>
      <c r="AC275" s="21"/>
      <c r="AD275" s="21"/>
      <c r="AE275" s="21"/>
      <c r="AF275" s="21"/>
      <c r="AG275" s="21"/>
      <c r="AH275" s="21"/>
      <c r="AI275" s="21"/>
      <c r="AJ275" s="21"/>
      <c r="AK275" s="21"/>
      <c r="AL275" s="21"/>
    </row>
    <row r="276" spans="1:38" ht="15" customHeight="1">
      <c r="A276" s="22"/>
      <c r="B276" s="3"/>
      <c r="C276" s="155"/>
      <c r="D276" s="155"/>
      <c r="E276" s="155"/>
      <c r="F276" s="155"/>
      <c r="G276" s="26"/>
      <c r="H276" s="27"/>
      <c r="I276" s="44"/>
      <c r="J276" s="127"/>
      <c r="K276" s="127"/>
      <c r="L276" s="22"/>
      <c r="M276" s="22"/>
      <c r="N276" s="22"/>
      <c r="O276" s="22"/>
      <c r="P276" s="22"/>
      <c r="Q276" s="21"/>
      <c r="R276" s="21"/>
      <c r="S276" s="21"/>
      <c r="T276" s="21"/>
      <c r="U276" s="21"/>
      <c r="V276" s="21"/>
      <c r="W276" s="21"/>
      <c r="X276" s="21"/>
      <c r="Y276" s="21"/>
      <c r="Z276" s="21"/>
      <c r="AA276" s="21"/>
      <c r="AB276" s="21"/>
      <c r="AC276" s="21"/>
      <c r="AD276" s="21"/>
      <c r="AE276" s="21"/>
      <c r="AF276" s="21"/>
      <c r="AG276" s="21"/>
      <c r="AH276" s="21"/>
      <c r="AI276" s="21"/>
      <c r="AJ276" s="21"/>
      <c r="AK276" s="21"/>
      <c r="AL276" s="21"/>
    </row>
    <row r="277" spans="1:38" ht="18.5" customHeight="1">
      <c r="A277" s="22"/>
      <c r="B277" s="188"/>
      <c r="D277" s="193"/>
      <c r="E277" s="34"/>
      <c r="F277" s="34"/>
      <c r="G277" s="34"/>
      <c r="H277" s="2"/>
      <c r="I277" s="44"/>
      <c r="J277" s="127"/>
      <c r="K277" s="127"/>
      <c r="L277" s="22"/>
      <c r="M277" s="22"/>
      <c r="N277" s="22"/>
      <c r="O277" s="22"/>
      <c r="P277" s="22"/>
      <c r="Q277" s="21"/>
      <c r="R277" s="21"/>
      <c r="S277" s="21"/>
      <c r="T277" s="21"/>
      <c r="U277" s="21"/>
      <c r="V277" s="21"/>
      <c r="W277" s="21"/>
      <c r="X277" s="21"/>
      <c r="Y277" s="21"/>
      <c r="Z277" s="21"/>
      <c r="AA277" s="21"/>
      <c r="AB277" s="21"/>
      <c r="AC277" s="21"/>
      <c r="AD277" s="21"/>
      <c r="AE277" s="21"/>
      <c r="AF277" s="21"/>
      <c r="AG277" s="21"/>
      <c r="AH277" s="21"/>
      <c r="AI277" s="21"/>
      <c r="AJ277" s="21"/>
      <c r="AK277" s="21"/>
      <c r="AL277" s="21"/>
    </row>
    <row r="278" spans="1:38" ht="17.25" hidden="1" customHeight="1">
      <c r="A278" s="22"/>
      <c r="B278" s="162" t="b">
        <v>0</v>
      </c>
      <c r="C278" s="162" t="b">
        <v>0</v>
      </c>
      <c r="D278" s="162" t="b">
        <v>0</v>
      </c>
      <c r="E278" s="146"/>
      <c r="F278" s="146"/>
      <c r="G278" s="146"/>
      <c r="H278" s="146"/>
      <c r="I278" s="44"/>
      <c r="J278" s="127"/>
      <c r="K278" s="127"/>
      <c r="L278" s="22"/>
      <c r="M278" s="22"/>
      <c r="N278" s="22"/>
      <c r="O278" s="22"/>
      <c r="P278" s="22"/>
      <c r="Q278" s="21"/>
      <c r="R278" s="21"/>
      <c r="S278" s="21"/>
      <c r="T278" s="21"/>
      <c r="U278" s="21"/>
      <c r="V278" s="21"/>
      <c r="W278" s="21"/>
      <c r="X278" s="21"/>
      <c r="Y278" s="21"/>
      <c r="Z278" s="21"/>
      <c r="AA278" s="21"/>
      <c r="AB278" s="21"/>
      <c r="AC278" s="21"/>
      <c r="AD278" s="21"/>
      <c r="AE278" s="21"/>
      <c r="AF278" s="21"/>
      <c r="AG278" s="21"/>
      <c r="AH278" s="21"/>
      <c r="AI278" s="21"/>
      <c r="AJ278" s="21"/>
      <c r="AK278" s="21"/>
      <c r="AL278" s="21"/>
    </row>
    <row r="279" spans="1:38" ht="23.25" customHeight="1">
      <c r="A279" s="22"/>
      <c r="B279" s="291" t="s">
        <v>695</v>
      </c>
      <c r="C279" s="291"/>
      <c r="D279" s="291"/>
      <c r="E279" s="291"/>
      <c r="F279" s="291"/>
      <c r="G279" s="291"/>
      <c r="H279" s="291"/>
      <c r="I279" s="44"/>
      <c r="J279" s="127"/>
      <c r="K279" s="127"/>
      <c r="L279" s="22"/>
      <c r="M279" s="22"/>
      <c r="N279" s="22"/>
      <c r="O279" s="22"/>
      <c r="P279" s="22"/>
      <c r="Q279" s="21"/>
      <c r="R279" s="21"/>
      <c r="S279" s="21"/>
      <c r="T279" s="21"/>
      <c r="U279" s="21"/>
      <c r="V279" s="21"/>
      <c r="W279" s="21"/>
      <c r="X279" s="21"/>
      <c r="Y279" s="21"/>
      <c r="Z279" s="21"/>
      <c r="AA279" s="21"/>
      <c r="AB279" s="21"/>
      <c r="AC279" s="21"/>
      <c r="AD279" s="21"/>
      <c r="AE279" s="21"/>
      <c r="AF279" s="21"/>
      <c r="AG279" s="21"/>
      <c r="AH279" s="21"/>
      <c r="AI279" s="21"/>
      <c r="AJ279" s="21"/>
      <c r="AK279" s="21"/>
      <c r="AL279" s="21"/>
    </row>
    <row r="280" spans="1:38" ht="18" customHeight="1">
      <c r="A280" s="45" t="s">
        <v>69</v>
      </c>
      <c r="B280" s="289" t="s">
        <v>665</v>
      </c>
      <c r="C280" s="289"/>
      <c r="D280" s="289"/>
      <c r="E280" s="289"/>
      <c r="F280" s="289"/>
      <c r="G280" s="289"/>
      <c r="H280" s="289"/>
      <c r="I280" s="44"/>
      <c r="J280" s="127"/>
      <c r="K280" s="127"/>
      <c r="L280" s="22"/>
      <c r="M280" s="22"/>
      <c r="N280" s="22"/>
      <c r="O280" s="22"/>
      <c r="P280" s="22"/>
      <c r="Q280" s="21"/>
      <c r="R280" s="21"/>
      <c r="S280" s="21"/>
      <c r="T280" s="21"/>
      <c r="U280" s="21"/>
      <c r="V280" s="21"/>
      <c r="W280" s="21"/>
      <c r="X280" s="21"/>
      <c r="Y280" s="21"/>
      <c r="Z280" s="21"/>
      <c r="AA280" s="21"/>
      <c r="AB280" s="21"/>
      <c r="AC280" s="21"/>
      <c r="AD280" s="21"/>
      <c r="AE280" s="21"/>
      <c r="AF280" s="21"/>
      <c r="AG280" s="21"/>
      <c r="AH280" s="21"/>
      <c r="AI280" s="21"/>
      <c r="AJ280" s="21"/>
      <c r="AK280" s="21"/>
      <c r="AL280" s="21"/>
    </row>
    <row r="281" spans="1:38" ht="18" customHeight="1">
      <c r="A281" s="22"/>
      <c r="B281" s="34"/>
      <c r="C281" s="90" t="s">
        <v>668</v>
      </c>
      <c r="D281" s="52"/>
      <c r="E281" s="90" t="s">
        <v>256</v>
      </c>
      <c r="F281" s="290"/>
      <c r="G281" s="290"/>
      <c r="H281" s="91"/>
      <c r="I281" s="44"/>
      <c r="J281" s="127"/>
      <c r="K281" s="127"/>
      <c r="L281" s="22"/>
      <c r="M281" s="22"/>
      <c r="N281" s="22"/>
      <c r="O281" s="22"/>
      <c r="P281" s="22"/>
      <c r="Q281" s="21"/>
      <c r="R281" s="21"/>
      <c r="S281" s="21"/>
      <c r="T281" s="21"/>
      <c r="U281" s="21"/>
      <c r="V281" s="21"/>
      <c r="W281" s="21"/>
      <c r="X281" s="21"/>
      <c r="Y281" s="21"/>
      <c r="Z281" s="21"/>
      <c r="AA281" s="21"/>
      <c r="AB281" s="21"/>
      <c r="AC281" s="21"/>
      <c r="AD281" s="21"/>
      <c r="AE281" s="21"/>
      <c r="AF281" s="21"/>
      <c r="AG281" s="21"/>
      <c r="AH281" s="21"/>
      <c r="AI281" s="21"/>
      <c r="AJ281" s="21"/>
      <c r="AK281" s="21"/>
      <c r="AL281" s="21"/>
    </row>
    <row r="282" spans="1:38" ht="18" customHeight="1">
      <c r="A282" s="45" t="s">
        <v>69</v>
      </c>
      <c r="B282" s="289" t="s">
        <v>666</v>
      </c>
      <c r="C282" s="289"/>
      <c r="D282" s="289"/>
      <c r="E282" s="289"/>
      <c r="F282" s="289"/>
      <c r="G282" s="289"/>
      <c r="H282" s="289"/>
      <c r="I282" s="44"/>
      <c r="J282" s="127"/>
      <c r="K282" s="127"/>
      <c r="L282" s="22"/>
      <c r="M282" s="22"/>
      <c r="N282" s="22"/>
      <c r="O282" s="22"/>
      <c r="P282" s="22"/>
      <c r="Q282" s="21"/>
      <c r="R282" s="21"/>
      <c r="S282" s="21"/>
      <c r="T282" s="21"/>
      <c r="U282" s="21"/>
      <c r="V282" s="21"/>
      <c r="W282" s="21"/>
      <c r="X282" s="21"/>
      <c r="Y282" s="21"/>
      <c r="Z282" s="21"/>
      <c r="AA282" s="21"/>
      <c r="AB282" s="21"/>
      <c r="AC282" s="21"/>
      <c r="AD282" s="21"/>
      <c r="AE282" s="21"/>
      <c r="AF282" s="21"/>
      <c r="AG282" s="21"/>
      <c r="AH282" s="21"/>
      <c r="AI282" s="21"/>
      <c r="AJ282" s="21"/>
      <c r="AK282" s="21"/>
      <c r="AL282" s="21"/>
    </row>
    <row r="283" spans="1:38" ht="18" customHeight="1">
      <c r="A283" s="22"/>
      <c r="B283" s="34"/>
      <c r="C283" s="90" t="s">
        <v>255</v>
      </c>
      <c r="D283" s="52"/>
      <c r="E283" s="90" t="s">
        <v>256</v>
      </c>
      <c r="F283" s="290"/>
      <c r="G283" s="290"/>
      <c r="H283" s="91"/>
      <c r="I283" s="44"/>
      <c r="J283" s="127"/>
      <c r="K283" s="127"/>
      <c r="L283" s="22"/>
      <c r="M283" s="22"/>
      <c r="N283" s="22"/>
      <c r="O283" s="22"/>
      <c r="P283" s="22"/>
      <c r="Q283" s="21"/>
      <c r="R283" s="21"/>
      <c r="S283" s="21"/>
      <c r="T283" s="21"/>
      <c r="U283" s="21"/>
      <c r="V283" s="21"/>
      <c r="W283" s="21"/>
      <c r="X283" s="21"/>
      <c r="Y283" s="21"/>
      <c r="Z283" s="21"/>
      <c r="AA283" s="21"/>
      <c r="AB283" s="21"/>
      <c r="AC283" s="21"/>
      <c r="AD283" s="21"/>
      <c r="AE283" s="21"/>
      <c r="AF283" s="21"/>
      <c r="AG283" s="21"/>
      <c r="AH283" s="21"/>
      <c r="AI283" s="21"/>
      <c r="AJ283" s="21"/>
      <c r="AK283" s="21"/>
      <c r="AL283" s="21"/>
    </row>
    <row r="284" spans="1:38" ht="18" customHeight="1">
      <c r="A284" s="45" t="s">
        <v>69</v>
      </c>
      <c r="B284" s="289" t="s">
        <v>667</v>
      </c>
      <c r="C284" s="289"/>
      <c r="D284" s="289"/>
      <c r="E284" s="289"/>
      <c r="F284" s="289"/>
      <c r="G284" s="289"/>
      <c r="H284" s="289"/>
      <c r="I284" s="44"/>
      <c r="J284" s="127"/>
      <c r="K284" s="127"/>
      <c r="L284" s="22"/>
      <c r="M284" s="22"/>
      <c r="N284" s="22"/>
      <c r="O284" s="22"/>
      <c r="P284" s="22"/>
      <c r="Q284" s="21"/>
      <c r="R284" s="21"/>
      <c r="S284" s="21"/>
      <c r="T284" s="21"/>
      <c r="U284" s="21"/>
      <c r="V284" s="21"/>
      <c r="W284" s="21"/>
      <c r="X284" s="21"/>
      <c r="Y284" s="21"/>
      <c r="Z284" s="21"/>
      <c r="AA284" s="21"/>
      <c r="AB284" s="21"/>
      <c r="AC284" s="21"/>
      <c r="AD284" s="21"/>
      <c r="AE284" s="21"/>
      <c r="AF284" s="21"/>
      <c r="AG284" s="21"/>
      <c r="AH284" s="21"/>
      <c r="AI284" s="21"/>
      <c r="AJ284" s="21"/>
      <c r="AK284" s="21"/>
      <c r="AL284" s="21"/>
    </row>
    <row r="285" spans="1:38" ht="18" customHeight="1">
      <c r="A285" s="22"/>
      <c r="B285" s="34"/>
      <c r="C285" s="90" t="s">
        <v>668</v>
      </c>
      <c r="D285" s="52"/>
      <c r="E285" s="90" t="s">
        <v>256</v>
      </c>
      <c r="F285" s="290"/>
      <c r="G285" s="290"/>
      <c r="H285" s="91"/>
      <c r="I285" s="44"/>
      <c r="J285" s="127"/>
      <c r="K285" s="127"/>
      <c r="L285" s="22"/>
      <c r="M285" s="22"/>
      <c r="N285" s="22"/>
      <c r="O285" s="22"/>
      <c r="P285" s="22"/>
      <c r="Q285" s="21"/>
      <c r="R285" s="21"/>
      <c r="S285" s="21"/>
      <c r="T285" s="21"/>
      <c r="U285" s="21"/>
      <c r="V285" s="21"/>
      <c r="W285" s="21"/>
      <c r="X285" s="21"/>
      <c r="Y285" s="21"/>
      <c r="Z285" s="21"/>
      <c r="AA285" s="21"/>
      <c r="AB285" s="21"/>
      <c r="AC285" s="21"/>
      <c r="AD285" s="21"/>
      <c r="AE285" s="21"/>
      <c r="AF285" s="21"/>
      <c r="AG285" s="21"/>
      <c r="AH285" s="21"/>
      <c r="AI285" s="21"/>
      <c r="AJ285" s="21"/>
      <c r="AK285" s="21"/>
      <c r="AL285" s="21"/>
    </row>
    <row r="286" spans="1:38" ht="32.25" customHeight="1">
      <c r="A286" s="22"/>
      <c r="B286" s="291" t="s">
        <v>246</v>
      </c>
      <c r="C286" s="291"/>
      <c r="D286" s="291"/>
      <c r="E286" s="291"/>
      <c r="F286" s="291"/>
      <c r="G286" s="291"/>
      <c r="H286" s="291"/>
      <c r="I286" s="44"/>
      <c r="J286" s="127"/>
      <c r="K286" s="127"/>
      <c r="L286" s="22"/>
      <c r="M286" s="22"/>
      <c r="N286" s="22"/>
      <c r="O286" s="22"/>
      <c r="P286" s="22"/>
      <c r="Q286" s="21"/>
      <c r="R286" s="21"/>
      <c r="S286" s="21"/>
      <c r="T286" s="21"/>
      <c r="U286" s="21"/>
      <c r="V286" s="21"/>
      <c r="W286" s="21"/>
      <c r="X286" s="21"/>
      <c r="Y286" s="21"/>
      <c r="Z286" s="21"/>
      <c r="AA286" s="21"/>
      <c r="AB286" s="21"/>
      <c r="AC286" s="21"/>
      <c r="AD286" s="21"/>
      <c r="AE286" s="21"/>
      <c r="AF286" s="21"/>
      <c r="AG286" s="21"/>
      <c r="AH286" s="21"/>
      <c r="AI286" s="21"/>
      <c r="AJ286" s="21"/>
      <c r="AK286" s="21"/>
      <c r="AL286" s="21"/>
    </row>
    <row r="287" spans="1:38" ht="18" customHeight="1">
      <c r="A287" s="22"/>
      <c r="B287" s="370" t="s">
        <v>247</v>
      </c>
      <c r="C287" s="370"/>
      <c r="D287" s="370"/>
      <c r="E287" s="370"/>
      <c r="F287" s="370"/>
      <c r="G287" s="370"/>
      <c r="H287" s="370"/>
      <c r="I287" s="44"/>
      <c r="J287" s="127"/>
      <c r="K287" s="127"/>
      <c r="L287" s="22"/>
      <c r="M287" s="22"/>
      <c r="N287" s="22"/>
      <c r="O287" s="22"/>
      <c r="P287" s="22"/>
      <c r="Q287" s="21"/>
      <c r="R287" s="21"/>
      <c r="S287" s="21"/>
      <c r="T287" s="21"/>
      <c r="U287" s="21"/>
      <c r="V287" s="21"/>
      <c r="W287" s="21"/>
      <c r="X287" s="21"/>
      <c r="Y287" s="21"/>
      <c r="Z287" s="21"/>
      <c r="AA287" s="21"/>
      <c r="AB287" s="21"/>
      <c r="AC287" s="21"/>
      <c r="AD287" s="21"/>
      <c r="AE287" s="21"/>
      <c r="AF287" s="21"/>
      <c r="AG287" s="21"/>
      <c r="AH287" s="21"/>
      <c r="AI287" s="21"/>
      <c r="AJ287" s="21"/>
      <c r="AK287" s="21"/>
      <c r="AL287" s="21"/>
    </row>
    <row r="288" spans="1:38" ht="17.25" customHeight="1">
      <c r="A288" s="22"/>
      <c r="B288" s="183" t="s">
        <v>259</v>
      </c>
      <c r="C288" s="183"/>
      <c r="D288" s="183"/>
      <c r="E288" s="183"/>
      <c r="F288" s="254"/>
      <c r="G288" s="254"/>
      <c r="H288" s="254"/>
      <c r="I288" s="44"/>
      <c r="J288" s="127"/>
      <c r="K288" s="127"/>
      <c r="L288" s="22"/>
      <c r="M288" s="22"/>
      <c r="N288" s="22"/>
      <c r="O288" s="22"/>
      <c r="P288" s="22"/>
      <c r="Q288" s="21"/>
      <c r="R288" s="21"/>
      <c r="S288" s="21"/>
      <c r="T288" s="21"/>
      <c r="U288" s="21"/>
      <c r="V288" s="21"/>
      <c r="W288" s="21"/>
      <c r="X288" s="21"/>
      <c r="Y288" s="21"/>
      <c r="Z288" s="21"/>
      <c r="AA288" s="21"/>
      <c r="AB288" s="21"/>
      <c r="AC288" s="21"/>
      <c r="AD288" s="21"/>
      <c r="AE288" s="21"/>
      <c r="AF288" s="21"/>
      <c r="AG288" s="21"/>
      <c r="AH288" s="21"/>
      <c r="AI288" s="21"/>
      <c r="AJ288" s="21"/>
      <c r="AK288" s="21"/>
      <c r="AL288" s="21"/>
    </row>
    <row r="289" spans="1:38" ht="18" customHeight="1">
      <c r="A289" s="22"/>
      <c r="B289" s="252" t="s">
        <v>248</v>
      </c>
      <c r="C289" s="61"/>
      <c r="D289" s="61"/>
      <c r="E289" s="67" t="s">
        <v>264</v>
      </c>
      <c r="F289" s="369"/>
      <c r="G289" s="369"/>
      <c r="H289" s="369"/>
      <c r="I289" s="44"/>
      <c r="J289" s="127"/>
      <c r="K289" s="127"/>
      <c r="L289" s="22"/>
      <c r="M289" s="22"/>
      <c r="N289" s="22"/>
      <c r="O289" s="22"/>
      <c r="P289" s="22"/>
      <c r="Q289" s="21"/>
      <c r="R289" s="21"/>
      <c r="S289" s="21"/>
      <c r="T289" s="21"/>
      <c r="U289" s="21"/>
      <c r="V289" s="21"/>
      <c r="W289" s="21"/>
      <c r="X289" s="21"/>
      <c r="Y289" s="21"/>
      <c r="Z289" s="21"/>
      <c r="AA289" s="21"/>
      <c r="AB289" s="21"/>
      <c r="AC289" s="21"/>
      <c r="AD289" s="21"/>
      <c r="AE289" s="21"/>
      <c r="AF289" s="21"/>
      <c r="AG289" s="21"/>
      <c r="AH289" s="21"/>
      <c r="AI289" s="21"/>
      <c r="AJ289" s="21"/>
      <c r="AK289" s="21"/>
      <c r="AL289" s="21"/>
    </row>
    <row r="290" spans="1:38" ht="19.5" customHeight="1">
      <c r="A290" s="22"/>
      <c r="B290" s="292" t="s">
        <v>70</v>
      </c>
      <c r="C290" s="292"/>
      <c r="D290" s="52"/>
      <c r="E290" s="34"/>
      <c r="F290" s="34"/>
      <c r="G290" s="34"/>
      <c r="H290" s="2"/>
      <c r="I290" s="263"/>
      <c r="J290" s="127"/>
      <c r="K290" s="127"/>
      <c r="L290" s="22"/>
      <c r="M290" s="22"/>
      <c r="N290" s="22"/>
      <c r="O290" s="22"/>
      <c r="P290" s="22"/>
      <c r="Q290" s="21"/>
      <c r="R290" s="21"/>
      <c r="S290" s="21"/>
      <c r="T290" s="21"/>
      <c r="U290" s="21"/>
      <c r="V290" s="21"/>
      <c r="W290" s="21"/>
      <c r="X290" s="21"/>
      <c r="Y290" s="21"/>
      <c r="Z290" s="21"/>
      <c r="AA290" s="21"/>
      <c r="AB290" s="21"/>
      <c r="AC290" s="21"/>
      <c r="AD290" s="21"/>
      <c r="AE290" s="21"/>
      <c r="AF290" s="21"/>
      <c r="AG290" s="21"/>
      <c r="AH290" s="21"/>
      <c r="AI290" s="21"/>
      <c r="AJ290" s="21"/>
      <c r="AK290" s="21"/>
      <c r="AL290" s="21"/>
    </row>
    <row r="291" spans="1:38" ht="18" customHeight="1">
      <c r="A291" s="22"/>
      <c r="B291" s="89" t="s">
        <v>249</v>
      </c>
      <c r="C291" s="4"/>
      <c r="D291" s="34"/>
      <c r="E291" s="34"/>
      <c r="F291" s="34"/>
      <c r="G291" s="34"/>
      <c r="H291" s="2"/>
      <c r="I291" s="44"/>
      <c r="J291" s="127"/>
      <c r="K291" s="127"/>
      <c r="L291" s="22"/>
      <c r="M291" s="22"/>
      <c r="N291" s="22"/>
      <c r="O291" s="22"/>
      <c r="P291" s="22"/>
      <c r="Q291" s="21"/>
      <c r="R291" s="21"/>
      <c r="S291" s="21"/>
      <c r="T291" s="21"/>
      <c r="U291" s="21"/>
      <c r="V291" s="21"/>
      <c r="W291" s="21"/>
      <c r="X291" s="21"/>
      <c r="Y291" s="21"/>
      <c r="Z291" s="21"/>
      <c r="AA291" s="21"/>
      <c r="AB291" s="21"/>
      <c r="AC291" s="21"/>
      <c r="AD291" s="21"/>
      <c r="AE291" s="21"/>
      <c r="AF291" s="21"/>
      <c r="AG291" s="21"/>
      <c r="AH291" s="21"/>
      <c r="AI291" s="21"/>
      <c r="AJ291" s="21"/>
      <c r="AK291" s="21"/>
      <c r="AL291" s="21"/>
    </row>
    <row r="292" spans="1:38" ht="14.25" customHeight="1">
      <c r="A292" s="22"/>
      <c r="B292" s="287" t="s">
        <v>250</v>
      </c>
      <c r="C292" s="287"/>
      <c r="D292" s="369"/>
      <c r="E292" s="369"/>
      <c r="F292" s="369"/>
      <c r="G292" s="369"/>
      <c r="H292" s="369"/>
      <c r="I292" s="44"/>
      <c r="J292" s="127"/>
      <c r="K292" s="127"/>
      <c r="L292" s="22"/>
      <c r="M292" s="22"/>
      <c r="N292" s="22"/>
      <c r="O292" s="22"/>
      <c r="P292" s="22"/>
      <c r="Q292" s="21"/>
      <c r="R292" s="21"/>
      <c r="S292" s="21"/>
      <c r="T292" s="21"/>
      <c r="U292" s="21"/>
      <c r="V292" s="21"/>
      <c r="W292" s="21"/>
      <c r="X292" s="21"/>
      <c r="Y292" s="21"/>
      <c r="Z292" s="21"/>
      <c r="AA292" s="21"/>
      <c r="AB292" s="21"/>
      <c r="AC292" s="21"/>
      <c r="AD292" s="21"/>
      <c r="AE292" s="21"/>
      <c r="AF292" s="21"/>
      <c r="AG292" s="21"/>
      <c r="AH292" s="21"/>
      <c r="AI292" s="21"/>
      <c r="AJ292" s="21"/>
      <c r="AK292" s="21"/>
      <c r="AL292" s="21"/>
    </row>
    <row r="293" spans="1:38" ht="20.25" customHeight="1">
      <c r="A293" s="22"/>
      <c r="B293" s="370" t="s">
        <v>253</v>
      </c>
      <c r="C293" s="370"/>
      <c r="D293" s="370"/>
      <c r="E293" s="370"/>
      <c r="F293" s="370"/>
      <c r="G293" s="370"/>
      <c r="H293" s="370"/>
      <c r="I293" s="44"/>
      <c r="J293" s="127"/>
      <c r="K293" s="127"/>
      <c r="L293" s="22"/>
      <c r="M293" s="22"/>
      <c r="N293" s="22"/>
      <c r="O293" s="22"/>
      <c r="P293" s="22"/>
      <c r="Q293" s="21"/>
      <c r="R293" s="21"/>
      <c r="S293" s="21"/>
      <c r="T293" s="21"/>
      <c r="U293" s="21"/>
      <c r="V293" s="21"/>
      <c r="W293" s="21"/>
      <c r="X293" s="21"/>
      <c r="Y293" s="21"/>
      <c r="Z293" s="21"/>
      <c r="AA293" s="21"/>
      <c r="AB293" s="21"/>
      <c r="AC293" s="21"/>
      <c r="AD293" s="21"/>
      <c r="AE293" s="21"/>
      <c r="AF293" s="21"/>
      <c r="AG293" s="21"/>
      <c r="AH293" s="21"/>
      <c r="AI293" s="21"/>
      <c r="AJ293" s="21"/>
      <c r="AK293" s="21"/>
      <c r="AL293" s="21"/>
    </row>
    <row r="294" spans="1:38" ht="18" customHeight="1">
      <c r="A294" s="22"/>
      <c r="B294" s="378" t="s">
        <v>257</v>
      </c>
      <c r="C294" s="378"/>
      <c r="D294" s="378"/>
      <c r="E294" s="378"/>
      <c r="F294" s="378"/>
      <c r="G294" s="378"/>
      <c r="H294" s="378"/>
      <c r="I294" s="44"/>
      <c r="J294" s="127"/>
      <c r="K294" s="127"/>
      <c r="L294" s="22"/>
      <c r="M294" s="22"/>
      <c r="N294" s="22"/>
      <c r="O294" s="22"/>
      <c r="P294" s="22"/>
      <c r="Q294" s="21"/>
      <c r="R294" s="21"/>
      <c r="S294" s="21"/>
      <c r="T294" s="21"/>
      <c r="U294" s="21"/>
      <c r="V294" s="21"/>
      <c r="W294" s="21"/>
      <c r="X294" s="21"/>
      <c r="Y294" s="21"/>
      <c r="Z294" s="21"/>
      <c r="AA294" s="21"/>
      <c r="AB294" s="21"/>
      <c r="AC294" s="21"/>
      <c r="AD294" s="21"/>
      <c r="AE294" s="21"/>
      <c r="AF294" s="21"/>
      <c r="AG294" s="21"/>
      <c r="AH294" s="21"/>
      <c r="AI294" s="21"/>
      <c r="AJ294" s="21"/>
      <c r="AK294" s="21"/>
      <c r="AL294" s="21"/>
    </row>
    <row r="295" spans="1:38" ht="21" customHeight="1">
      <c r="A295" s="22"/>
      <c r="B295" s="289" t="s">
        <v>581</v>
      </c>
      <c r="C295" s="289"/>
      <c r="D295" s="289"/>
      <c r="E295" s="289"/>
      <c r="F295" s="289"/>
      <c r="G295" s="289"/>
      <c r="H295" s="289"/>
      <c r="I295" s="44"/>
      <c r="J295" s="127"/>
      <c r="K295" s="127"/>
      <c r="L295" s="22"/>
      <c r="M295" s="22"/>
      <c r="N295" s="22"/>
      <c r="O295" s="22"/>
      <c r="P295" s="22"/>
      <c r="Q295" s="21"/>
      <c r="R295" s="21"/>
      <c r="S295" s="21"/>
      <c r="T295" s="21"/>
      <c r="U295" s="21"/>
      <c r="V295" s="21"/>
      <c r="W295" s="21"/>
      <c r="X295" s="21"/>
      <c r="Y295" s="21"/>
      <c r="Z295" s="21"/>
      <c r="AA295" s="21"/>
      <c r="AB295" s="21"/>
      <c r="AC295" s="21"/>
      <c r="AD295" s="21"/>
      <c r="AE295" s="21"/>
      <c r="AF295" s="21"/>
      <c r="AG295" s="21"/>
      <c r="AH295" s="21"/>
      <c r="AI295" s="21"/>
      <c r="AJ295" s="21"/>
      <c r="AK295" s="21"/>
      <c r="AL295" s="21"/>
    </row>
    <row r="296" spans="1:38" ht="15.75" customHeight="1">
      <c r="A296" s="22"/>
      <c r="B296" s="318" t="s">
        <v>623</v>
      </c>
      <c r="C296" s="318"/>
      <c r="D296" s="318"/>
      <c r="E296" s="318"/>
      <c r="F296" s="318"/>
      <c r="G296" s="318"/>
      <c r="H296" s="318"/>
      <c r="I296" s="44"/>
      <c r="J296" s="127"/>
      <c r="K296" s="127"/>
      <c r="L296" s="22"/>
      <c r="M296" s="22"/>
      <c r="N296" s="22"/>
      <c r="O296" s="22"/>
      <c r="P296" s="22"/>
      <c r="Q296" s="21"/>
      <c r="R296" s="21"/>
      <c r="S296" s="21"/>
      <c r="T296" s="21"/>
      <c r="U296" s="21"/>
      <c r="V296" s="21"/>
      <c r="W296" s="21"/>
      <c r="X296" s="21"/>
      <c r="Y296" s="21"/>
      <c r="Z296" s="21"/>
      <c r="AA296" s="21"/>
      <c r="AB296" s="21"/>
      <c r="AC296" s="21"/>
      <c r="AD296" s="21"/>
      <c r="AE296" s="21"/>
      <c r="AF296" s="21"/>
      <c r="AG296" s="21"/>
      <c r="AH296" s="21"/>
      <c r="AI296" s="21"/>
      <c r="AJ296" s="21"/>
      <c r="AK296" s="21"/>
      <c r="AL296" s="21"/>
    </row>
    <row r="297" spans="1:38" ht="55" customHeight="1">
      <c r="A297" s="22"/>
      <c r="B297" s="380"/>
      <c r="C297" s="380"/>
      <c r="D297" s="380"/>
      <c r="E297" s="380"/>
      <c r="F297" s="380"/>
      <c r="G297" s="380"/>
      <c r="H297" s="380"/>
      <c r="I297" s="44"/>
      <c r="J297" s="127"/>
      <c r="K297" s="127"/>
      <c r="L297" s="22"/>
      <c r="M297" s="22"/>
      <c r="N297" s="22"/>
      <c r="O297" s="22"/>
      <c r="P297" s="22"/>
      <c r="Q297" s="21"/>
      <c r="R297" s="21"/>
      <c r="S297" s="21"/>
      <c r="T297" s="21"/>
      <c r="U297" s="21"/>
      <c r="V297" s="21"/>
      <c r="W297" s="21"/>
      <c r="X297" s="21"/>
      <c r="Y297" s="21"/>
      <c r="Z297" s="21"/>
      <c r="AA297" s="21"/>
      <c r="AB297" s="21"/>
      <c r="AC297" s="21"/>
      <c r="AD297" s="21"/>
      <c r="AE297" s="21"/>
      <c r="AF297" s="21"/>
      <c r="AG297" s="21"/>
      <c r="AH297" s="21"/>
      <c r="AI297" s="21"/>
      <c r="AJ297" s="21"/>
      <c r="AK297" s="21"/>
      <c r="AL297" s="21"/>
    </row>
    <row r="298" spans="1:38" ht="15" customHeight="1">
      <c r="A298" s="22"/>
      <c r="B298" s="289" t="s">
        <v>572</v>
      </c>
      <c r="C298" s="289"/>
      <c r="D298" s="289"/>
      <c r="E298" s="289"/>
      <c r="F298" s="289"/>
      <c r="G298" s="289"/>
      <c r="H298" s="289"/>
      <c r="I298" s="44"/>
      <c r="J298" s="127"/>
      <c r="K298" s="127"/>
      <c r="L298" s="22"/>
      <c r="M298" s="22"/>
      <c r="N298" s="22"/>
      <c r="O298" s="22"/>
      <c r="P298" s="22"/>
      <c r="Q298" s="21"/>
      <c r="R298" s="21"/>
      <c r="S298" s="21"/>
      <c r="T298" s="21"/>
      <c r="U298" s="21"/>
      <c r="V298" s="21"/>
      <c r="W298" s="21"/>
      <c r="X298" s="21"/>
      <c r="Y298" s="21"/>
      <c r="Z298" s="21"/>
      <c r="AA298" s="21"/>
      <c r="AB298" s="21"/>
      <c r="AC298" s="21"/>
      <c r="AD298" s="21"/>
      <c r="AE298" s="21"/>
      <c r="AF298" s="21"/>
      <c r="AG298" s="21"/>
      <c r="AH298" s="21"/>
      <c r="AI298" s="21"/>
      <c r="AJ298" s="21"/>
      <c r="AK298" s="21"/>
      <c r="AL298" s="21"/>
    </row>
    <row r="299" spans="1:38" ht="15.75" customHeight="1">
      <c r="A299" s="22"/>
      <c r="B299" s="289" t="s">
        <v>602</v>
      </c>
      <c r="C299" s="289"/>
      <c r="D299" s="289"/>
      <c r="E299" s="289"/>
      <c r="F299" s="289"/>
      <c r="G299" s="289"/>
      <c r="H299" s="289"/>
      <c r="I299" s="44"/>
      <c r="J299" s="127"/>
      <c r="K299" s="127"/>
      <c r="L299" s="22"/>
      <c r="M299" s="22"/>
      <c r="N299" s="22"/>
      <c r="O299" s="22"/>
      <c r="P299" s="22"/>
      <c r="Q299" s="21"/>
      <c r="R299" s="21"/>
      <c r="S299" s="21"/>
      <c r="T299" s="21"/>
      <c r="U299" s="21"/>
      <c r="V299" s="21"/>
      <c r="W299" s="21"/>
      <c r="X299" s="21"/>
      <c r="Y299" s="21"/>
      <c r="Z299" s="21"/>
      <c r="AA299" s="21"/>
      <c r="AB299" s="21"/>
      <c r="AC299" s="21"/>
      <c r="AD299" s="21"/>
      <c r="AE299" s="21"/>
      <c r="AF299" s="21"/>
      <c r="AG299" s="21"/>
      <c r="AH299" s="21"/>
      <c r="AI299" s="21"/>
      <c r="AJ299" s="21"/>
      <c r="AK299" s="21"/>
      <c r="AL299" s="21"/>
    </row>
    <row r="300" spans="1:38" ht="16">
      <c r="A300" s="22"/>
      <c r="B300" s="318" t="s">
        <v>623</v>
      </c>
      <c r="C300" s="318"/>
      <c r="D300" s="318"/>
      <c r="E300" s="318"/>
      <c r="F300" s="318"/>
      <c r="G300" s="318"/>
      <c r="H300" s="318"/>
      <c r="I300" s="44"/>
      <c r="J300" s="127"/>
      <c r="K300" s="127"/>
      <c r="L300" s="22"/>
      <c r="M300" s="22"/>
      <c r="N300" s="22"/>
      <c r="O300" s="22"/>
      <c r="P300" s="22"/>
      <c r="Q300" s="21"/>
      <c r="R300" s="21"/>
      <c r="S300" s="21"/>
      <c r="T300" s="21"/>
      <c r="U300" s="21"/>
      <c r="V300" s="21"/>
      <c r="W300" s="21"/>
      <c r="X300" s="21"/>
      <c r="Y300" s="21"/>
      <c r="Z300" s="21"/>
      <c r="AA300" s="21"/>
      <c r="AB300" s="21"/>
      <c r="AC300" s="21"/>
      <c r="AD300" s="21"/>
      <c r="AE300" s="21"/>
      <c r="AF300" s="21"/>
      <c r="AG300" s="21"/>
      <c r="AH300" s="21"/>
      <c r="AI300" s="21"/>
      <c r="AJ300" s="21"/>
      <c r="AK300" s="21"/>
      <c r="AL300" s="21"/>
    </row>
    <row r="301" spans="1:38" ht="55" customHeight="1">
      <c r="A301" s="22"/>
      <c r="B301" s="380"/>
      <c r="C301" s="380"/>
      <c r="D301" s="380"/>
      <c r="E301" s="380"/>
      <c r="F301" s="380"/>
      <c r="G301" s="380"/>
      <c r="H301" s="380"/>
      <c r="I301" s="44"/>
      <c r="J301" s="127"/>
      <c r="K301" s="127"/>
      <c r="L301" s="22"/>
      <c r="M301" s="22"/>
      <c r="N301" s="22"/>
      <c r="O301" s="22"/>
      <c r="P301" s="22"/>
      <c r="Q301" s="21"/>
      <c r="R301" s="21"/>
      <c r="S301" s="21"/>
      <c r="T301" s="21"/>
      <c r="U301" s="21"/>
      <c r="V301" s="21"/>
      <c r="W301" s="21"/>
      <c r="X301" s="21"/>
      <c r="Y301" s="21"/>
      <c r="Z301" s="21"/>
      <c r="AA301" s="21"/>
      <c r="AB301" s="21"/>
      <c r="AC301" s="21"/>
      <c r="AD301" s="21"/>
      <c r="AE301" s="21"/>
      <c r="AF301" s="21"/>
      <c r="AG301" s="21"/>
      <c r="AH301" s="21"/>
      <c r="AI301" s="21"/>
      <c r="AJ301" s="21"/>
      <c r="AK301" s="21"/>
      <c r="AL301" s="21"/>
    </row>
    <row r="302" spans="1:38" ht="6.75" customHeight="1">
      <c r="A302" s="22"/>
      <c r="B302" s="171"/>
      <c r="C302" s="171"/>
      <c r="D302" s="171"/>
      <c r="E302" s="171"/>
      <c r="F302" s="171"/>
      <c r="G302" s="171"/>
      <c r="H302" s="171"/>
      <c r="I302" s="44"/>
      <c r="J302" s="127"/>
      <c r="K302" s="127"/>
      <c r="L302" s="22"/>
      <c r="M302" s="22"/>
      <c r="N302" s="22"/>
      <c r="O302" s="22"/>
      <c r="P302" s="22"/>
      <c r="Q302" s="21"/>
      <c r="R302" s="21"/>
      <c r="S302" s="21"/>
      <c r="T302" s="21"/>
      <c r="U302" s="21"/>
      <c r="V302" s="21"/>
      <c r="W302" s="21"/>
      <c r="X302" s="21"/>
      <c r="Y302" s="21"/>
      <c r="Z302" s="21"/>
      <c r="AA302" s="21"/>
      <c r="AB302" s="21"/>
      <c r="AC302" s="21"/>
      <c r="AD302" s="21"/>
      <c r="AE302" s="21"/>
      <c r="AF302" s="21"/>
      <c r="AG302" s="21"/>
      <c r="AH302" s="21"/>
      <c r="AI302" s="21"/>
      <c r="AJ302" s="21"/>
      <c r="AK302" s="21"/>
      <c r="AL302" s="21"/>
    </row>
    <row r="303" spans="1:38" ht="14" customHeight="1">
      <c r="A303" s="22"/>
      <c r="B303" s="370" t="s">
        <v>251</v>
      </c>
      <c r="C303" s="370"/>
      <c r="D303" s="370"/>
      <c r="E303" s="370"/>
      <c r="F303" s="370"/>
      <c r="G303" s="370"/>
      <c r="H303" s="370"/>
      <c r="I303" s="44"/>
      <c r="J303" s="127"/>
      <c r="K303" s="127"/>
      <c r="L303" s="22"/>
      <c r="M303" s="22"/>
      <c r="N303" s="22"/>
      <c r="O303" s="22"/>
      <c r="P303" s="22"/>
      <c r="Q303" s="21"/>
      <c r="R303" s="21"/>
      <c r="S303" s="21"/>
      <c r="T303" s="21"/>
      <c r="U303" s="21"/>
      <c r="V303" s="21"/>
      <c r="W303" s="21"/>
      <c r="X303" s="21"/>
      <c r="Y303" s="21"/>
      <c r="Z303" s="21"/>
      <c r="AA303" s="21"/>
      <c r="AB303" s="21"/>
      <c r="AC303" s="21"/>
      <c r="AD303" s="21"/>
      <c r="AE303" s="21"/>
      <c r="AF303" s="21"/>
      <c r="AG303" s="21"/>
      <c r="AH303" s="21"/>
      <c r="AI303" s="21"/>
      <c r="AJ303" s="21"/>
      <c r="AK303" s="21"/>
      <c r="AL303" s="21"/>
    </row>
    <row r="304" spans="1:38" ht="18" customHeight="1">
      <c r="A304" s="22"/>
      <c r="B304" s="378" t="s">
        <v>258</v>
      </c>
      <c r="C304" s="378"/>
      <c r="D304" s="378"/>
      <c r="E304" s="378"/>
      <c r="F304" s="378"/>
      <c r="G304" s="378"/>
      <c r="H304" s="378"/>
      <c r="I304" s="44"/>
      <c r="J304" s="127"/>
      <c r="K304" s="127"/>
      <c r="L304" s="22"/>
      <c r="M304" s="22"/>
      <c r="N304" s="22"/>
      <c r="O304" s="22"/>
      <c r="P304" s="22"/>
      <c r="Q304" s="21"/>
      <c r="R304" s="21"/>
      <c r="S304" s="21"/>
      <c r="T304" s="21"/>
      <c r="U304" s="21"/>
      <c r="V304" s="21"/>
      <c r="W304" s="21"/>
      <c r="X304" s="21"/>
      <c r="Y304" s="21"/>
      <c r="Z304" s="21"/>
      <c r="AA304" s="21"/>
      <c r="AB304" s="21"/>
      <c r="AC304" s="21"/>
      <c r="AD304" s="21"/>
      <c r="AE304" s="21"/>
      <c r="AF304" s="21"/>
      <c r="AG304" s="21"/>
      <c r="AH304" s="21"/>
      <c r="AI304" s="21"/>
      <c r="AJ304" s="21"/>
      <c r="AK304" s="21"/>
      <c r="AL304" s="21"/>
    </row>
    <row r="305" spans="1:38" ht="15" customHeight="1">
      <c r="A305" s="22"/>
      <c r="B305" s="289" t="s">
        <v>252</v>
      </c>
      <c r="C305" s="289"/>
      <c r="D305" s="289"/>
      <c r="E305" s="289"/>
      <c r="F305" s="289"/>
      <c r="G305" s="289"/>
      <c r="H305" s="289"/>
      <c r="I305" s="44"/>
      <c r="J305" s="127"/>
      <c r="K305" s="127"/>
      <c r="L305" s="22"/>
      <c r="M305" s="22"/>
      <c r="N305" s="22"/>
      <c r="O305" s="22"/>
      <c r="P305" s="22"/>
      <c r="Q305" s="21"/>
      <c r="R305" s="21"/>
      <c r="S305" s="21"/>
      <c r="T305" s="21"/>
      <c r="U305" s="21"/>
      <c r="V305" s="21"/>
      <c r="W305" s="21"/>
      <c r="X305" s="21"/>
      <c r="Y305" s="21"/>
      <c r="Z305" s="21"/>
      <c r="AA305" s="21"/>
      <c r="AB305" s="21"/>
      <c r="AC305" s="21"/>
      <c r="AD305" s="21"/>
      <c r="AE305" s="21"/>
      <c r="AF305" s="21"/>
      <c r="AG305" s="21"/>
      <c r="AH305" s="21"/>
      <c r="AI305" s="21"/>
      <c r="AJ305" s="21"/>
      <c r="AK305" s="21"/>
      <c r="AL305" s="21"/>
    </row>
    <row r="306" spans="1:38" ht="18" customHeight="1">
      <c r="A306" s="22"/>
      <c r="B306" s="318" t="s">
        <v>254</v>
      </c>
      <c r="C306" s="318"/>
      <c r="D306" s="318"/>
      <c r="E306" s="318"/>
      <c r="F306" s="318"/>
      <c r="G306" s="318"/>
      <c r="H306" s="318"/>
      <c r="I306" s="44"/>
      <c r="J306" s="127"/>
      <c r="K306" s="127"/>
      <c r="L306" s="22"/>
      <c r="M306" s="22"/>
      <c r="N306" s="22"/>
      <c r="O306" s="22"/>
      <c r="P306" s="22"/>
      <c r="Q306" s="21"/>
      <c r="R306" s="21"/>
      <c r="S306" s="21"/>
      <c r="T306" s="21"/>
      <c r="U306" s="21"/>
      <c r="V306" s="21"/>
      <c r="W306" s="21"/>
      <c r="X306" s="21"/>
      <c r="Y306" s="21"/>
      <c r="Z306" s="21"/>
      <c r="AA306" s="21"/>
      <c r="AB306" s="21"/>
      <c r="AC306" s="21"/>
      <c r="AD306" s="21"/>
      <c r="AE306" s="21"/>
      <c r="AF306" s="21"/>
      <c r="AG306" s="21"/>
      <c r="AH306" s="21"/>
      <c r="AI306" s="21"/>
      <c r="AJ306" s="21"/>
      <c r="AK306" s="21"/>
      <c r="AL306" s="21"/>
    </row>
    <row r="307" spans="1:38" ht="45" customHeight="1">
      <c r="A307" s="22"/>
      <c r="B307" s="380"/>
      <c r="C307" s="380"/>
      <c r="D307" s="380"/>
      <c r="E307" s="380"/>
      <c r="F307" s="380"/>
      <c r="G307" s="380"/>
      <c r="H307" s="380"/>
      <c r="I307" s="44"/>
      <c r="J307" s="127"/>
      <c r="K307" s="127"/>
      <c r="L307" s="22"/>
      <c r="M307" s="22"/>
      <c r="N307" s="22"/>
      <c r="O307" s="22"/>
      <c r="P307" s="22"/>
      <c r="Q307" s="21"/>
      <c r="R307" s="21"/>
      <c r="S307" s="21"/>
      <c r="T307" s="21"/>
      <c r="U307" s="21"/>
      <c r="V307" s="21"/>
      <c r="W307" s="21"/>
      <c r="X307" s="21"/>
      <c r="Y307" s="21"/>
      <c r="Z307" s="21"/>
      <c r="AA307" s="21"/>
      <c r="AB307" s="21"/>
      <c r="AC307" s="21"/>
      <c r="AD307" s="21"/>
      <c r="AE307" s="21"/>
      <c r="AF307" s="21"/>
      <c r="AG307" s="21"/>
      <c r="AH307" s="21"/>
      <c r="AI307" s="21"/>
      <c r="AJ307" s="21"/>
      <c r="AK307" s="21"/>
      <c r="AL307" s="21"/>
    </row>
    <row r="308" spans="1:38" ht="18" customHeight="1">
      <c r="A308" s="22"/>
      <c r="B308" s="370" t="s">
        <v>260</v>
      </c>
      <c r="C308" s="370"/>
      <c r="D308" s="370"/>
      <c r="E308" s="370"/>
      <c r="F308" s="370"/>
      <c r="G308" s="370"/>
      <c r="H308" s="370"/>
      <c r="I308" s="44"/>
      <c r="J308" s="127"/>
      <c r="K308" s="127"/>
      <c r="L308" s="22"/>
      <c r="M308" s="22"/>
      <c r="N308" s="22"/>
      <c r="O308" s="22"/>
      <c r="P308" s="22"/>
      <c r="Q308" s="21"/>
      <c r="R308" s="21"/>
      <c r="S308" s="21"/>
      <c r="T308" s="21"/>
      <c r="U308" s="21"/>
      <c r="V308" s="21"/>
      <c r="W308" s="21"/>
      <c r="X308" s="21"/>
      <c r="Y308" s="21"/>
      <c r="Z308" s="21"/>
      <c r="AA308" s="21"/>
      <c r="AB308" s="21"/>
      <c r="AC308" s="21"/>
      <c r="AD308" s="21"/>
      <c r="AE308" s="21"/>
      <c r="AF308" s="21"/>
      <c r="AG308" s="21"/>
      <c r="AH308" s="21"/>
      <c r="AI308" s="21"/>
      <c r="AJ308" s="21"/>
      <c r="AK308" s="21"/>
      <c r="AL308" s="21"/>
    </row>
    <row r="309" spans="1:38" ht="14.25" customHeight="1">
      <c r="A309" s="22"/>
      <c r="B309" s="289" t="s">
        <v>605</v>
      </c>
      <c r="C309" s="289"/>
      <c r="D309" s="289"/>
      <c r="E309" s="289"/>
      <c r="F309" s="289"/>
      <c r="G309" s="289"/>
      <c r="H309" s="289"/>
      <c r="I309" s="44"/>
      <c r="J309" s="127"/>
      <c r="K309" s="127"/>
      <c r="L309" s="22"/>
      <c r="M309" s="22"/>
      <c r="N309" s="22"/>
      <c r="O309" s="22"/>
      <c r="P309" s="22"/>
      <c r="Q309" s="21"/>
      <c r="R309" s="21"/>
      <c r="S309" s="21"/>
      <c r="T309" s="21"/>
      <c r="U309" s="21"/>
      <c r="V309" s="21"/>
      <c r="W309" s="21"/>
      <c r="X309" s="21"/>
      <c r="Y309" s="21"/>
      <c r="Z309" s="21"/>
      <c r="AA309" s="21"/>
      <c r="AB309" s="21"/>
      <c r="AC309" s="21"/>
      <c r="AD309" s="21"/>
      <c r="AE309" s="21"/>
      <c r="AF309" s="21"/>
      <c r="AG309" s="21"/>
      <c r="AH309" s="21"/>
      <c r="AI309" s="21"/>
      <c r="AJ309" s="21"/>
      <c r="AK309" s="21"/>
      <c r="AL309" s="21"/>
    </row>
    <row r="310" spans="1:38" ht="14" customHeight="1">
      <c r="A310" s="22"/>
      <c r="B310" s="318" t="s">
        <v>254</v>
      </c>
      <c r="C310" s="318"/>
      <c r="D310" s="318"/>
      <c r="E310" s="318"/>
      <c r="F310" s="318"/>
      <c r="G310" s="318"/>
      <c r="H310" s="318"/>
      <c r="I310" s="44"/>
      <c r="J310" s="127"/>
      <c r="K310" s="127"/>
      <c r="L310" s="22"/>
      <c r="M310" s="22"/>
      <c r="N310" s="22"/>
      <c r="O310" s="22"/>
      <c r="P310" s="22"/>
      <c r="Q310" s="21"/>
      <c r="R310" s="21"/>
      <c r="S310" s="21"/>
      <c r="T310" s="21"/>
      <c r="U310" s="21"/>
      <c r="V310" s="21"/>
      <c r="W310" s="21"/>
      <c r="X310" s="21"/>
      <c r="Y310" s="21"/>
      <c r="Z310" s="21"/>
      <c r="AA310" s="21"/>
      <c r="AB310" s="21"/>
      <c r="AC310" s="21"/>
      <c r="AD310" s="21"/>
      <c r="AE310" s="21"/>
      <c r="AF310" s="21"/>
      <c r="AG310" s="21"/>
      <c r="AH310" s="21"/>
      <c r="AI310" s="21"/>
      <c r="AJ310" s="21"/>
      <c r="AK310" s="21"/>
      <c r="AL310" s="21"/>
    </row>
    <row r="311" spans="1:38" ht="55" customHeight="1">
      <c r="A311" s="22"/>
      <c r="B311" s="380"/>
      <c r="C311" s="380"/>
      <c r="D311" s="380"/>
      <c r="E311" s="380"/>
      <c r="F311" s="380"/>
      <c r="G311" s="380"/>
      <c r="H311" s="380"/>
      <c r="I311" s="44"/>
      <c r="J311" s="127"/>
      <c r="K311" s="127"/>
      <c r="L311" s="22"/>
      <c r="M311" s="22"/>
      <c r="N311" s="22"/>
      <c r="O311" s="22"/>
      <c r="P311" s="22"/>
      <c r="Q311" s="21"/>
      <c r="R311" s="21"/>
      <c r="S311" s="21"/>
      <c r="T311" s="21"/>
      <c r="U311" s="21"/>
      <c r="V311" s="21"/>
      <c r="W311" s="21"/>
      <c r="X311" s="21"/>
      <c r="Y311" s="21"/>
      <c r="Z311" s="21"/>
      <c r="AA311" s="21"/>
      <c r="AB311" s="21"/>
      <c r="AC311" s="21"/>
      <c r="AD311" s="21"/>
      <c r="AE311" s="21"/>
      <c r="AF311" s="21"/>
      <c r="AG311" s="21"/>
      <c r="AH311" s="21"/>
      <c r="AI311" s="21"/>
      <c r="AJ311" s="21"/>
      <c r="AK311" s="21"/>
      <c r="AL311" s="21"/>
    </row>
    <row r="312" spans="1:38" ht="17.25" customHeight="1">
      <c r="A312" s="22"/>
      <c r="B312" s="291" t="s">
        <v>81</v>
      </c>
      <c r="C312" s="291"/>
      <c r="D312" s="291"/>
      <c r="E312" s="291"/>
      <c r="F312" s="291"/>
      <c r="G312" s="291"/>
      <c r="H312" s="291"/>
      <c r="I312" s="44"/>
      <c r="J312" s="127"/>
      <c r="K312" s="127"/>
      <c r="L312" s="22"/>
      <c r="M312" s="22"/>
      <c r="N312" s="22"/>
      <c r="O312" s="22"/>
      <c r="P312" s="22"/>
      <c r="Q312" s="21"/>
      <c r="R312" s="21"/>
      <c r="S312" s="21"/>
      <c r="T312" s="21"/>
      <c r="U312" s="21"/>
      <c r="V312" s="21"/>
      <c r="W312" s="21"/>
      <c r="X312" s="21"/>
      <c r="Y312" s="21"/>
      <c r="Z312" s="21"/>
      <c r="AA312" s="21"/>
      <c r="AB312" s="21"/>
      <c r="AC312" s="21"/>
      <c r="AD312" s="21"/>
      <c r="AE312" s="21"/>
      <c r="AF312" s="21"/>
      <c r="AG312" s="21"/>
      <c r="AH312" s="21"/>
      <c r="AI312" s="21"/>
      <c r="AJ312" s="21"/>
      <c r="AK312" s="21"/>
      <c r="AL312" s="21"/>
    </row>
    <row r="313" spans="1:38" ht="17.25" customHeight="1">
      <c r="A313" s="22"/>
      <c r="B313" s="152" t="s">
        <v>42</v>
      </c>
      <c r="C313" s="61"/>
      <c r="D313" s="61"/>
      <c r="E313" s="146"/>
      <c r="F313" s="146"/>
      <c r="G313" s="146"/>
      <c r="H313" s="146"/>
      <c r="I313" s="44"/>
      <c r="J313" s="127"/>
      <c r="K313" s="127"/>
      <c r="L313" s="22"/>
      <c r="M313" s="22"/>
      <c r="N313" s="22"/>
      <c r="O313" s="22"/>
      <c r="P313" s="22"/>
      <c r="Q313" s="21"/>
      <c r="R313" s="21"/>
      <c r="S313" s="21"/>
      <c r="T313" s="21"/>
      <c r="U313" s="21"/>
      <c r="V313" s="21"/>
      <c r="W313" s="21"/>
      <c r="X313" s="21"/>
      <c r="Y313" s="21"/>
      <c r="Z313" s="21"/>
      <c r="AA313" s="21"/>
      <c r="AB313" s="21"/>
      <c r="AC313" s="21"/>
      <c r="AD313" s="21"/>
      <c r="AE313" s="21"/>
      <c r="AF313" s="21"/>
      <c r="AG313" s="21"/>
      <c r="AH313" s="21"/>
      <c r="AI313" s="21"/>
      <c r="AJ313" s="21"/>
      <c r="AK313" s="21"/>
      <c r="AL313" s="21"/>
    </row>
    <row r="314" spans="1:38" ht="20" customHeight="1">
      <c r="A314" s="22"/>
      <c r="B314" s="375" t="s">
        <v>606</v>
      </c>
      <c r="C314" s="375"/>
      <c r="D314" s="375"/>
      <c r="E314" s="379" t="s">
        <v>43</v>
      </c>
      <c r="F314" s="379"/>
      <c r="G314" s="379"/>
      <c r="H314" s="146"/>
      <c r="I314" s="44"/>
      <c r="J314" s="127"/>
      <c r="K314" s="127"/>
      <c r="L314" s="22"/>
      <c r="M314" s="22"/>
      <c r="N314" s="22"/>
      <c r="O314" s="22"/>
      <c r="P314" s="22"/>
      <c r="Q314" s="21"/>
      <c r="R314" s="21"/>
      <c r="S314" s="21"/>
      <c r="T314" s="21"/>
      <c r="U314" s="21"/>
      <c r="V314" s="21"/>
      <c r="W314" s="21"/>
      <c r="X314" s="21"/>
      <c r="Y314" s="21"/>
      <c r="Z314" s="21"/>
      <c r="AA314" s="21"/>
      <c r="AB314" s="21"/>
      <c r="AC314" s="21"/>
      <c r="AD314" s="21"/>
      <c r="AE314" s="21"/>
      <c r="AF314" s="21"/>
      <c r="AG314" s="21"/>
      <c r="AH314" s="21"/>
      <c r="AI314" s="21"/>
      <c r="AJ314" s="21"/>
      <c r="AK314" s="21"/>
      <c r="AL314" s="21"/>
    </row>
    <row r="315" spans="1:38" ht="20" customHeight="1">
      <c r="A315" s="22"/>
      <c r="B315" s="375" t="s">
        <v>82</v>
      </c>
      <c r="C315" s="375"/>
      <c r="D315" s="375"/>
      <c r="E315" s="377"/>
      <c r="F315" s="377"/>
      <c r="G315" s="377"/>
      <c r="H315" s="146"/>
      <c r="I315" s="44"/>
      <c r="J315" s="127"/>
      <c r="K315" s="127"/>
      <c r="L315" s="22"/>
      <c r="M315" s="22"/>
      <c r="N315" s="22"/>
      <c r="O315" s="22"/>
      <c r="P315" s="22"/>
      <c r="Q315" s="21"/>
      <c r="R315" s="21"/>
      <c r="S315" s="21"/>
      <c r="T315" s="21"/>
      <c r="U315" s="21"/>
      <c r="V315" s="21"/>
      <c r="W315" s="21"/>
      <c r="X315" s="21"/>
      <c r="Y315" s="21"/>
      <c r="Z315" s="21"/>
      <c r="AA315" s="21"/>
      <c r="AB315" s="21"/>
      <c r="AC315" s="21"/>
      <c r="AD315" s="21"/>
      <c r="AE315" s="21"/>
      <c r="AF315" s="21"/>
      <c r="AG315" s="21"/>
      <c r="AH315" s="21"/>
      <c r="AI315" s="21"/>
      <c r="AJ315" s="21"/>
      <c r="AK315" s="21"/>
      <c r="AL315" s="21"/>
    </row>
    <row r="316" spans="1:38" ht="20" customHeight="1">
      <c r="A316" s="22"/>
      <c r="B316" s="375" t="s">
        <v>586</v>
      </c>
      <c r="C316" s="375"/>
      <c r="D316" s="375"/>
      <c r="E316" s="376"/>
      <c r="F316" s="376"/>
      <c r="G316" s="376"/>
      <c r="H316" s="146"/>
      <c r="I316" s="44"/>
      <c r="J316" s="127"/>
      <c r="K316" s="127"/>
      <c r="L316" s="22"/>
      <c r="M316" s="22"/>
      <c r="N316" s="22"/>
      <c r="O316" s="22"/>
      <c r="P316" s="22"/>
      <c r="Q316" s="21"/>
      <c r="R316" s="21"/>
      <c r="S316" s="21"/>
      <c r="T316" s="21"/>
      <c r="U316" s="21"/>
      <c r="V316" s="21"/>
      <c r="W316" s="21"/>
      <c r="X316" s="21"/>
      <c r="Y316" s="21"/>
      <c r="Z316" s="21"/>
      <c r="AA316" s="21"/>
      <c r="AB316" s="21"/>
      <c r="AC316" s="21"/>
      <c r="AD316" s="21"/>
      <c r="AE316" s="21"/>
      <c r="AF316" s="21"/>
      <c r="AG316" s="21"/>
      <c r="AH316" s="21"/>
      <c r="AI316" s="21"/>
      <c r="AJ316" s="21"/>
      <c r="AK316" s="21"/>
      <c r="AL316" s="21"/>
    </row>
    <row r="317" spans="1:38" ht="20" customHeight="1">
      <c r="A317" s="22"/>
      <c r="B317" s="375" t="s">
        <v>83</v>
      </c>
      <c r="C317" s="375"/>
      <c r="D317" s="375"/>
      <c r="E317" s="376"/>
      <c r="F317" s="376"/>
      <c r="G317" s="376"/>
      <c r="H317" s="146"/>
      <c r="I317" s="44"/>
      <c r="J317" s="127"/>
      <c r="K317" s="127"/>
      <c r="L317" s="22"/>
      <c r="M317" s="22"/>
      <c r="N317" s="22"/>
      <c r="O317" s="22"/>
      <c r="P317" s="22"/>
      <c r="Q317" s="21"/>
      <c r="R317" s="21"/>
      <c r="S317" s="21"/>
      <c r="T317" s="21"/>
      <c r="U317" s="21"/>
      <c r="V317" s="21"/>
      <c r="W317" s="21"/>
      <c r="X317" s="21"/>
      <c r="Y317" s="21"/>
      <c r="Z317" s="21"/>
      <c r="AA317" s="21"/>
      <c r="AB317" s="21"/>
      <c r="AC317" s="21"/>
      <c r="AD317" s="21"/>
      <c r="AE317" s="21"/>
      <c r="AF317" s="21"/>
      <c r="AG317" s="21"/>
      <c r="AH317" s="21"/>
      <c r="AI317" s="21"/>
      <c r="AJ317" s="21"/>
      <c r="AK317" s="21"/>
      <c r="AL317" s="21"/>
    </row>
    <row r="318" spans="1:38" ht="19.5" customHeight="1">
      <c r="A318" s="22"/>
      <c r="B318" s="375" t="s">
        <v>85</v>
      </c>
      <c r="C318" s="375"/>
      <c r="D318" s="375"/>
      <c r="E318" s="376"/>
      <c r="F318" s="376"/>
      <c r="G318" s="376"/>
      <c r="H318" s="146"/>
      <c r="I318" s="44"/>
      <c r="J318" s="127"/>
      <c r="K318" s="127"/>
      <c r="L318" s="22"/>
      <c r="M318" s="22"/>
      <c r="N318" s="22"/>
      <c r="O318" s="22"/>
      <c r="P318" s="22"/>
      <c r="Q318" s="21"/>
      <c r="R318" s="21"/>
      <c r="S318" s="21"/>
      <c r="T318" s="21"/>
      <c r="U318" s="21"/>
      <c r="V318" s="21"/>
      <c r="W318" s="21"/>
      <c r="X318" s="21"/>
      <c r="Y318" s="21"/>
      <c r="Z318" s="21"/>
      <c r="AA318" s="21"/>
      <c r="AB318" s="21"/>
      <c r="AC318" s="21"/>
      <c r="AD318" s="21"/>
      <c r="AE318" s="21"/>
      <c r="AF318" s="21"/>
      <c r="AG318" s="21"/>
      <c r="AH318" s="21"/>
      <c r="AI318" s="21"/>
      <c r="AJ318" s="21"/>
      <c r="AK318" s="21"/>
      <c r="AL318" s="21"/>
    </row>
    <row r="319" spans="1:38" ht="20" customHeight="1">
      <c r="A319" s="22"/>
      <c r="B319" s="375" t="s">
        <v>84</v>
      </c>
      <c r="C319" s="375"/>
      <c r="D319" s="375"/>
      <c r="E319" s="376"/>
      <c r="F319" s="376"/>
      <c r="G319" s="376"/>
      <c r="H319" s="146"/>
      <c r="I319" s="44"/>
      <c r="J319" s="127"/>
      <c r="K319" s="127"/>
      <c r="L319" s="22"/>
      <c r="M319" s="22"/>
      <c r="N319" s="22"/>
      <c r="O319" s="22"/>
      <c r="P319" s="22"/>
      <c r="Q319" s="21"/>
      <c r="R319" s="21"/>
      <c r="S319" s="21"/>
      <c r="T319" s="21"/>
      <c r="U319" s="21"/>
      <c r="V319" s="21"/>
      <c r="W319" s="21"/>
      <c r="X319" s="21"/>
      <c r="Y319" s="21"/>
      <c r="Z319" s="21"/>
      <c r="AA319" s="21"/>
      <c r="AB319" s="21"/>
      <c r="AC319" s="21"/>
      <c r="AD319" s="21"/>
      <c r="AE319" s="21"/>
      <c r="AF319" s="21"/>
      <c r="AG319" s="21"/>
      <c r="AH319" s="21"/>
      <c r="AI319" s="21"/>
      <c r="AJ319" s="21"/>
      <c r="AK319" s="21"/>
      <c r="AL319" s="21"/>
    </row>
    <row r="320" spans="1:38" ht="19.5" customHeight="1">
      <c r="A320" s="22"/>
      <c r="B320" s="375" t="s">
        <v>35</v>
      </c>
      <c r="C320" s="375"/>
      <c r="D320" s="375"/>
      <c r="E320" s="376"/>
      <c r="F320" s="376"/>
      <c r="G320" s="376"/>
      <c r="H320" s="122"/>
      <c r="I320" s="44"/>
      <c r="J320" s="127"/>
      <c r="K320" s="127"/>
      <c r="L320" s="22"/>
      <c r="M320" s="22"/>
      <c r="N320" s="22"/>
      <c r="O320" s="22"/>
      <c r="P320" s="22"/>
      <c r="Q320" s="21"/>
      <c r="R320" s="21"/>
      <c r="S320" s="21"/>
      <c r="T320" s="21"/>
      <c r="U320" s="21"/>
      <c r="V320" s="21"/>
      <c r="W320" s="21"/>
      <c r="X320" s="21"/>
      <c r="Y320" s="21"/>
      <c r="Z320" s="21"/>
      <c r="AA320" s="21"/>
      <c r="AB320" s="21"/>
      <c r="AC320" s="21"/>
      <c r="AD320" s="21"/>
      <c r="AE320" s="21"/>
      <c r="AF320" s="21"/>
      <c r="AG320" s="21"/>
      <c r="AH320" s="21"/>
      <c r="AI320" s="21"/>
      <c r="AJ320" s="21"/>
      <c r="AK320" s="21"/>
      <c r="AL320" s="21"/>
    </row>
    <row r="321" spans="1:38" ht="20" customHeight="1">
      <c r="A321" s="22"/>
      <c r="B321" s="370" t="s">
        <v>90</v>
      </c>
      <c r="C321" s="370"/>
      <c r="D321" s="370"/>
      <c r="E321" s="370"/>
      <c r="F321" s="370"/>
      <c r="G321" s="370"/>
      <c r="H321" s="370"/>
      <c r="I321" s="44"/>
      <c r="J321" s="127"/>
      <c r="K321" s="127"/>
      <c r="L321" s="22"/>
      <c r="M321" s="22"/>
      <c r="N321" s="22"/>
      <c r="O321" s="22"/>
      <c r="P321" s="22"/>
      <c r="Q321" s="21"/>
      <c r="R321" s="21"/>
      <c r="S321" s="21"/>
      <c r="T321" s="21"/>
      <c r="U321" s="21"/>
      <c r="V321" s="21"/>
      <c r="W321" s="21"/>
      <c r="X321" s="21"/>
      <c r="Y321" s="21"/>
      <c r="Z321" s="21"/>
      <c r="AA321" s="21"/>
      <c r="AB321" s="21"/>
      <c r="AC321" s="21"/>
      <c r="AD321" s="21"/>
      <c r="AE321" s="21"/>
      <c r="AF321" s="21"/>
      <c r="AG321" s="21"/>
      <c r="AH321" s="21"/>
      <c r="AI321" s="21"/>
      <c r="AJ321" s="21"/>
      <c r="AK321" s="21"/>
      <c r="AL321" s="21"/>
    </row>
    <row r="322" spans="1:38" ht="24" customHeight="1">
      <c r="A322" s="22"/>
      <c r="B322" s="289" t="s">
        <v>34</v>
      </c>
      <c r="C322" s="289"/>
      <c r="D322" s="289"/>
      <c r="E322" s="387"/>
      <c r="F322" s="387"/>
      <c r="G322" s="387"/>
      <c r="H322" s="387"/>
      <c r="I322" s="44"/>
      <c r="J322" s="127"/>
      <c r="K322" s="127"/>
      <c r="L322" s="22"/>
      <c r="M322" s="22"/>
      <c r="N322" s="22"/>
      <c r="O322" s="22"/>
      <c r="P322" s="22"/>
      <c r="Q322" s="21"/>
      <c r="R322" s="21"/>
      <c r="S322" s="21"/>
      <c r="T322" s="21"/>
      <c r="U322" s="21"/>
      <c r="V322" s="21"/>
      <c r="W322" s="21"/>
      <c r="X322" s="21"/>
      <c r="Y322" s="21"/>
      <c r="Z322" s="21"/>
      <c r="AA322" s="21"/>
      <c r="AB322" s="21"/>
      <c r="AC322" s="21"/>
      <c r="AD322" s="21"/>
      <c r="AE322" s="21"/>
      <c r="AF322" s="21"/>
      <c r="AG322" s="21"/>
      <c r="AH322" s="21"/>
      <c r="AI322" s="21"/>
      <c r="AJ322" s="21"/>
      <c r="AK322" s="21"/>
      <c r="AL322" s="21"/>
    </row>
    <row r="323" spans="1:38" ht="24" hidden="1" customHeight="1">
      <c r="A323" s="22"/>
      <c r="B323" s="386" t="b">
        <v>0</v>
      </c>
      <c r="C323" s="386"/>
      <c r="D323" s="386"/>
      <c r="E323" s="386"/>
      <c r="F323" s="256"/>
      <c r="G323" s="256"/>
      <c r="H323" s="256"/>
      <c r="I323" s="44"/>
      <c r="J323" s="127"/>
      <c r="K323" s="127"/>
      <c r="L323" s="22"/>
      <c r="M323" s="22"/>
      <c r="N323" s="22"/>
      <c r="O323" s="22"/>
      <c r="P323" s="22"/>
      <c r="Q323" s="21"/>
      <c r="R323" s="21"/>
      <c r="S323" s="21"/>
      <c r="T323" s="21"/>
      <c r="U323" s="21"/>
      <c r="V323" s="21"/>
      <c r="W323" s="21"/>
      <c r="X323" s="21"/>
      <c r="Y323" s="21"/>
      <c r="Z323" s="21"/>
      <c r="AA323" s="21"/>
      <c r="AB323" s="21"/>
      <c r="AC323" s="21"/>
      <c r="AD323" s="21"/>
      <c r="AE323" s="21"/>
      <c r="AF323" s="21"/>
      <c r="AG323" s="21"/>
      <c r="AH323" s="21"/>
      <c r="AI323" s="21"/>
      <c r="AJ323" s="21"/>
      <c r="AK323" s="21"/>
      <c r="AL323" s="21"/>
    </row>
    <row r="324" spans="1:38" ht="27" customHeight="1">
      <c r="A324" s="22"/>
      <c r="B324" s="382" t="str">
        <f>IF(B323=TRUE,"Describe below any other accelerated construction methods that will be used.","Describe below any other accelerated construction methods that will be used and justify why the road cannot be closed.")</f>
        <v>Describe below any other accelerated construction methods that will be used and justify why the road cannot be closed.</v>
      </c>
      <c r="C324" s="382"/>
      <c r="D324" s="382"/>
      <c r="E324" s="382"/>
      <c r="F324" s="382"/>
      <c r="G324" s="382"/>
      <c r="H324" s="382"/>
      <c r="I324" s="44"/>
      <c r="J324" s="127"/>
      <c r="K324" s="127"/>
      <c r="L324" s="22"/>
      <c r="M324" s="22"/>
      <c r="N324" s="22"/>
      <c r="O324" s="22"/>
      <c r="P324" s="22"/>
      <c r="Q324" s="21"/>
      <c r="R324" s="21"/>
      <c r="S324" s="21"/>
      <c r="T324" s="21"/>
      <c r="U324" s="21"/>
      <c r="V324" s="21"/>
      <c r="W324" s="21"/>
      <c r="X324" s="21"/>
      <c r="Y324" s="21"/>
      <c r="Z324" s="21"/>
      <c r="AA324" s="21"/>
      <c r="AB324" s="21"/>
      <c r="AC324" s="21"/>
      <c r="AD324" s="21"/>
      <c r="AE324" s="21"/>
      <c r="AF324" s="21"/>
      <c r="AG324" s="21"/>
      <c r="AH324" s="21"/>
      <c r="AI324" s="21"/>
      <c r="AJ324" s="21"/>
      <c r="AK324" s="21"/>
      <c r="AL324" s="21"/>
    </row>
    <row r="325" spans="1:38" ht="66.75" customHeight="1">
      <c r="A325" s="22"/>
      <c r="B325" s="429"/>
      <c r="C325" s="429"/>
      <c r="D325" s="429"/>
      <c r="E325" s="429"/>
      <c r="F325" s="429"/>
      <c r="G325" s="429"/>
      <c r="H325" s="429"/>
      <c r="I325" s="44"/>
      <c r="J325" s="127"/>
      <c r="K325" s="127"/>
      <c r="L325" s="22"/>
      <c r="M325" s="22"/>
      <c r="N325" s="22"/>
      <c r="O325" s="22"/>
      <c r="P325" s="22"/>
      <c r="Q325" s="21"/>
      <c r="R325" s="21"/>
      <c r="S325" s="21"/>
      <c r="T325" s="21"/>
      <c r="U325" s="21"/>
      <c r="V325" s="21"/>
      <c r="W325" s="21"/>
      <c r="X325" s="21"/>
      <c r="Y325" s="21"/>
      <c r="Z325" s="21"/>
      <c r="AA325" s="21"/>
      <c r="AB325" s="21"/>
      <c r="AC325" s="21"/>
      <c r="AD325" s="21"/>
      <c r="AE325" s="21"/>
      <c r="AF325" s="21"/>
      <c r="AG325" s="21"/>
      <c r="AH325" s="21"/>
      <c r="AI325" s="21"/>
      <c r="AJ325" s="21"/>
      <c r="AK325" s="21"/>
      <c r="AL325" s="21"/>
    </row>
    <row r="326" spans="1:38" ht="30" customHeight="1">
      <c r="A326" s="22"/>
      <c r="B326" s="345" t="s">
        <v>508</v>
      </c>
      <c r="C326" s="345"/>
      <c r="D326" s="345"/>
      <c r="E326" s="345"/>
      <c r="F326" s="345"/>
      <c r="G326" s="345"/>
      <c r="H326" s="345"/>
      <c r="I326" s="44"/>
      <c r="J326" s="127"/>
      <c r="K326" s="127"/>
      <c r="L326" s="22"/>
      <c r="M326" s="22"/>
      <c r="N326" s="22"/>
      <c r="O326" s="22"/>
      <c r="P326" s="22"/>
      <c r="Q326" s="21"/>
      <c r="R326" s="21"/>
      <c r="S326" s="21"/>
      <c r="T326" s="21"/>
      <c r="U326" s="21"/>
      <c r="V326" s="21"/>
      <c r="W326" s="21"/>
      <c r="X326" s="21"/>
      <c r="Y326" s="21"/>
      <c r="Z326" s="21"/>
      <c r="AA326" s="21"/>
      <c r="AB326" s="21"/>
      <c r="AC326" s="21"/>
      <c r="AD326" s="21"/>
      <c r="AE326" s="21"/>
      <c r="AF326" s="21"/>
      <c r="AG326" s="21"/>
      <c r="AH326" s="21"/>
      <c r="AI326" s="21"/>
      <c r="AJ326" s="21"/>
      <c r="AK326" s="21"/>
      <c r="AL326" s="21"/>
    </row>
    <row r="327" spans="1:38" ht="25.5" customHeight="1">
      <c r="A327" s="22"/>
      <c r="B327" s="385" t="s">
        <v>282</v>
      </c>
      <c r="C327" s="385"/>
      <c r="D327" s="385"/>
      <c r="E327" s="385"/>
      <c r="F327" s="385"/>
      <c r="G327" s="385"/>
      <c r="H327" s="385"/>
      <c r="I327" s="44"/>
      <c r="J327" s="127"/>
      <c r="K327" s="127"/>
      <c r="L327" s="22"/>
      <c r="M327" s="22"/>
      <c r="N327" s="22"/>
      <c r="O327" s="22"/>
      <c r="P327" s="22"/>
      <c r="Q327" s="21"/>
      <c r="R327" s="21"/>
      <c r="S327" s="21"/>
      <c r="T327" s="21"/>
      <c r="U327" s="21"/>
      <c r="V327" s="21"/>
      <c r="W327" s="21"/>
      <c r="X327" s="21"/>
      <c r="Y327" s="21"/>
      <c r="Z327" s="21"/>
      <c r="AA327" s="21"/>
      <c r="AB327" s="21"/>
      <c r="AC327" s="21"/>
      <c r="AD327" s="21"/>
      <c r="AE327" s="21"/>
      <c r="AF327" s="21"/>
      <c r="AG327" s="21"/>
      <c r="AH327" s="21"/>
      <c r="AI327" s="21"/>
      <c r="AJ327" s="21"/>
      <c r="AK327" s="21"/>
      <c r="AL327" s="21"/>
    </row>
    <row r="328" spans="1:38" ht="18" customHeight="1">
      <c r="A328" s="22"/>
      <c r="B328" s="381" t="s">
        <v>519</v>
      </c>
      <c r="C328" s="381"/>
      <c r="D328" s="381"/>
      <c r="E328" s="381"/>
      <c r="F328" s="381"/>
      <c r="G328" s="381"/>
      <c r="H328" s="381"/>
      <c r="I328" s="44"/>
      <c r="J328" s="127"/>
      <c r="K328" s="127"/>
      <c r="L328" s="22"/>
      <c r="M328" s="22"/>
      <c r="N328" s="22"/>
      <c r="O328" s="22"/>
      <c r="P328" s="22"/>
      <c r="Q328" s="21"/>
      <c r="R328" s="21"/>
      <c r="S328" s="21"/>
      <c r="T328" s="21"/>
      <c r="U328" s="21"/>
      <c r="V328" s="21"/>
      <c r="W328" s="21"/>
      <c r="X328" s="21"/>
      <c r="Y328" s="21"/>
      <c r="Z328" s="21"/>
      <c r="AA328" s="21"/>
      <c r="AB328" s="21"/>
      <c r="AC328" s="21"/>
      <c r="AD328" s="21"/>
      <c r="AE328" s="21"/>
      <c r="AF328" s="21"/>
      <c r="AG328" s="21"/>
      <c r="AH328" s="21"/>
      <c r="AI328" s="21"/>
      <c r="AJ328" s="21"/>
      <c r="AK328" s="21"/>
      <c r="AL328" s="21"/>
    </row>
    <row r="329" spans="1:38" ht="74.25" customHeight="1">
      <c r="A329" s="22"/>
      <c r="B329" s="317"/>
      <c r="C329" s="317"/>
      <c r="D329" s="317"/>
      <c r="E329" s="317"/>
      <c r="F329" s="317"/>
      <c r="G329" s="317"/>
      <c r="H329" s="317"/>
      <c r="I329" s="44"/>
      <c r="J329" s="129"/>
      <c r="K329" s="129"/>
      <c r="L329" s="22"/>
      <c r="M329" s="22"/>
      <c r="N329" s="22"/>
      <c r="O329" s="22"/>
      <c r="P329" s="22"/>
      <c r="Q329" s="21"/>
      <c r="R329" s="21"/>
      <c r="S329" s="21"/>
      <c r="T329" s="21"/>
      <c r="U329" s="21"/>
      <c r="V329" s="21"/>
      <c r="W329" s="21"/>
      <c r="X329" s="21"/>
      <c r="Y329" s="21"/>
      <c r="Z329" s="21"/>
      <c r="AA329" s="21"/>
      <c r="AB329" s="21"/>
      <c r="AC329" s="21"/>
      <c r="AD329" s="21"/>
      <c r="AE329" s="21"/>
      <c r="AF329" s="21"/>
      <c r="AG329" s="21"/>
      <c r="AH329" s="21"/>
      <c r="AI329" s="21"/>
      <c r="AJ329" s="21"/>
      <c r="AK329" s="21"/>
      <c r="AL329" s="21"/>
    </row>
    <row r="330" spans="1:38" ht="23.25" customHeight="1">
      <c r="A330" s="22"/>
      <c r="B330" s="381" t="s">
        <v>291</v>
      </c>
      <c r="C330" s="381"/>
      <c r="D330" s="381"/>
      <c r="E330" s="381"/>
      <c r="F330" s="381"/>
      <c r="G330" s="381"/>
      <c r="H330" s="381"/>
      <c r="I330" s="44"/>
      <c r="J330" s="129"/>
      <c r="K330" s="129"/>
      <c r="L330" s="22"/>
      <c r="M330" s="22"/>
      <c r="N330" s="22"/>
      <c r="O330" s="22"/>
      <c r="P330" s="22"/>
      <c r="Q330" s="21"/>
      <c r="R330" s="21"/>
      <c r="S330" s="21"/>
      <c r="T330" s="21"/>
      <c r="U330" s="21"/>
      <c r="V330" s="21"/>
      <c r="W330" s="21"/>
      <c r="X330" s="21"/>
      <c r="Y330" s="21"/>
      <c r="Z330" s="21"/>
      <c r="AA330" s="21"/>
      <c r="AB330" s="21"/>
      <c r="AC330" s="21"/>
      <c r="AD330" s="21"/>
      <c r="AE330" s="21"/>
      <c r="AF330" s="21"/>
      <c r="AG330" s="21"/>
      <c r="AH330" s="21"/>
      <c r="AI330" s="21"/>
      <c r="AJ330" s="21"/>
      <c r="AK330" s="21"/>
      <c r="AL330" s="21"/>
    </row>
    <row r="331" spans="1:38" ht="57" customHeight="1">
      <c r="A331" s="22"/>
      <c r="B331" s="317"/>
      <c r="C331" s="317"/>
      <c r="D331" s="317"/>
      <c r="E331" s="317"/>
      <c r="F331" s="317"/>
      <c r="G331" s="317"/>
      <c r="H331" s="317"/>
      <c r="I331" s="44"/>
      <c r="J331" s="129"/>
      <c r="K331" s="129"/>
      <c r="L331" s="22"/>
      <c r="M331" s="22"/>
      <c r="N331" s="22"/>
      <c r="O331" s="22"/>
      <c r="P331" s="22"/>
      <c r="Q331" s="21"/>
      <c r="R331" s="21"/>
      <c r="S331" s="21"/>
      <c r="T331" s="21"/>
      <c r="U331" s="21"/>
      <c r="V331" s="21"/>
      <c r="W331" s="21"/>
      <c r="X331" s="21"/>
      <c r="Y331" s="21"/>
      <c r="Z331" s="21"/>
      <c r="AA331" s="21"/>
      <c r="AB331" s="21"/>
      <c r="AC331" s="21"/>
      <c r="AD331" s="21"/>
      <c r="AE331" s="21"/>
      <c r="AF331" s="21"/>
      <c r="AG331" s="21"/>
      <c r="AH331" s="21"/>
      <c r="AI331" s="21"/>
      <c r="AJ331" s="21"/>
      <c r="AK331" s="21"/>
      <c r="AL331" s="21"/>
    </row>
    <row r="332" spans="1:38" ht="18" customHeight="1">
      <c r="A332" s="22"/>
      <c r="B332" s="381" t="s">
        <v>518</v>
      </c>
      <c r="C332" s="381"/>
      <c r="D332" s="381"/>
      <c r="E332" s="381"/>
      <c r="F332" s="381"/>
      <c r="G332" s="381"/>
      <c r="H332" s="381"/>
      <c r="I332" s="44"/>
      <c r="J332" s="129"/>
      <c r="K332" s="129"/>
      <c r="L332" s="22"/>
      <c r="M332" s="22"/>
      <c r="N332" s="22"/>
      <c r="O332" s="22"/>
      <c r="P332" s="22"/>
      <c r="Q332" s="21"/>
      <c r="R332" s="21"/>
      <c r="S332" s="21"/>
      <c r="T332" s="21"/>
      <c r="U332" s="21"/>
      <c r="V332" s="21"/>
      <c r="W332" s="21"/>
      <c r="X332" s="21"/>
      <c r="Y332" s="21"/>
      <c r="Z332" s="21"/>
      <c r="AA332" s="21"/>
      <c r="AB332" s="21"/>
      <c r="AC332" s="21"/>
      <c r="AD332" s="21"/>
      <c r="AE332" s="21"/>
      <c r="AF332" s="21"/>
      <c r="AG332" s="21"/>
      <c r="AH332" s="21"/>
      <c r="AI332" s="21"/>
      <c r="AJ332" s="21"/>
      <c r="AK332" s="21"/>
      <c r="AL332" s="21"/>
    </row>
    <row r="333" spans="1:38" ht="53.25" customHeight="1">
      <c r="A333" s="22"/>
      <c r="B333" s="317"/>
      <c r="C333" s="317"/>
      <c r="D333" s="317"/>
      <c r="E333" s="317"/>
      <c r="F333" s="317"/>
      <c r="G333" s="317"/>
      <c r="H333" s="317"/>
      <c r="I333" s="44"/>
      <c r="J333" s="129"/>
      <c r="K333" s="129"/>
      <c r="L333" s="22"/>
      <c r="M333" s="22"/>
      <c r="N333" s="22"/>
      <c r="O333" s="22"/>
      <c r="P333" s="22"/>
      <c r="Q333" s="21"/>
      <c r="R333" s="21"/>
      <c r="S333" s="21"/>
      <c r="T333" s="21"/>
      <c r="U333" s="21"/>
      <c r="V333" s="21"/>
      <c r="W333" s="21"/>
      <c r="X333" s="21"/>
      <c r="Y333" s="21"/>
      <c r="Z333" s="21"/>
      <c r="AA333" s="21"/>
      <c r="AB333" s="21"/>
      <c r="AC333" s="21"/>
      <c r="AD333" s="21"/>
      <c r="AE333" s="21"/>
      <c r="AF333" s="21"/>
      <c r="AG333" s="21"/>
      <c r="AH333" s="21"/>
      <c r="AI333" s="21"/>
      <c r="AJ333" s="21"/>
      <c r="AK333" s="21"/>
      <c r="AL333" s="21"/>
    </row>
    <row r="334" spans="1:38" ht="24.75" customHeight="1">
      <c r="A334" s="22"/>
      <c r="B334" s="384" t="s">
        <v>521</v>
      </c>
      <c r="C334" s="384"/>
      <c r="D334" s="384"/>
      <c r="E334" s="384"/>
      <c r="F334" s="384"/>
      <c r="G334" s="384"/>
      <c r="H334" s="384"/>
      <c r="I334" s="44"/>
      <c r="J334" s="129"/>
      <c r="K334" s="129"/>
      <c r="L334" s="22"/>
      <c r="M334" s="22"/>
      <c r="N334" s="22"/>
      <c r="O334" s="22"/>
      <c r="P334" s="22"/>
      <c r="Q334" s="21"/>
      <c r="R334" s="21"/>
      <c r="S334" s="21"/>
      <c r="T334" s="21"/>
      <c r="U334" s="21"/>
      <c r="V334" s="21"/>
      <c r="W334" s="21"/>
      <c r="X334" s="21"/>
      <c r="Y334" s="21"/>
      <c r="Z334" s="21"/>
      <c r="AA334" s="21"/>
      <c r="AB334" s="21"/>
      <c r="AC334" s="21"/>
      <c r="AD334" s="21"/>
      <c r="AE334" s="21"/>
      <c r="AF334" s="21"/>
      <c r="AG334" s="21"/>
      <c r="AH334" s="21"/>
      <c r="AI334" s="21"/>
      <c r="AJ334" s="21"/>
      <c r="AK334" s="21"/>
      <c r="AL334" s="21"/>
    </row>
    <row r="335" spans="1:38" ht="24.75" customHeight="1">
      <c r="A335" s="22"/>
      <c r="B335" s="383" t="s">
        <v>522</v>
      </c>
      <c r="C335" s="383"/>
      <c r="D335" s="383"/>
      <c r="E335" s="383"/>
      <c r="F335" s="383"/>
      <c r="G335" s="383"/>
      <c r="H335" s="383"/>
      <c r="I335" s="29"/>
      <c r="J335" s="129"/>
      <c r="K335" s="129"/>
      <c r="L335" s="22"/>
      <c r="M335" s="22"/>
      <c r="N335" s="22"/>
      <c r="O335" s="22"/>
      <c r="P335" s="22"/>
      <c r="Q335" s="21"/>
      <c r="R335" s="21"/>
      <c r="S335" s="21"/>
      <c r="T335" s="21"/>
      <c r="U335" s="21"/>
      <c r="V335" s="21"/>
      <c r="W335" s="21"/>
      <c r="X335" s="21"/>
      <c r="Y335" s="21"/>
      <c r="Z335" s="21"/>
      <c r="AA335" s="21"/>
      <c r="AB335" s="21"/>
      <c r="AC335" s="21"/>
      <c r="AD335" s="21"/>
      <c r="AE335" s="21"/>
      <c r="AF335" s="21"/>
      <c r="AG335" s="21"/>
      <c r="AH335" s="21"/>
      <c r="AI335" s="21"/>
      <c r="AJ335" s="21"/>
      <c r="AK335" s="21"/>
      <c r="AL335" s="21"/>
    </row>
    <row r="336" spans="1:38" ht="31.5" customHeight="1">
      <c r="A336" s="22"/>
      <c r="B336" s="5"/>
      <c r="C336" s="5"/>
      <c r="D336" s="5"/>
      <c r="E336" s="425"/>
      <c r="F336" s="425"/>
      <c r="G336" s="425"/>
      <c r="H336" s="6"/>
      <c r="I336" s="29"/>
      <c r="J336" s="129"/>
      <c r="K336" s="129"/>
      <c r="L336" s="22"/>
      <c r="M336" s="22"/>
      <c r="N336" s="22"/>
      <c r="O336" s="22"/>
      <c r="P336" s="22"/>
      <c r="Q336" s="21"/>
      <c r="R336" s="21"/>
      <c r="S336" s="21"/>
      <c r="T336" s="21"/>
      <c r="U336" s="21"/>
      <c r="V336" s="21"/>
      <c r="W336" s="21"/>
      <c r="X336" s="21"/>
      <c r="Y336" s="21"/>
      <c r="Z336" s="21"/>
      <c r="AA336" s="21"/>
      <c r="AB336" s="21"/>
      <c r="AC336" s="21"/>
      <c r="AD336" s="21"/>
      <c r="AE336" s="21"/>
      <c r="AF336" s="21"/>
      <c r="AG336" s="21"/>
      <c r="AH336" s="21"/>
      <c r="AI336" s="21"/>
      <c r="AJ336" s="21"/>
      <c r="AK336" s="21"/>
      <c r="AL336" s="21"/>
    </row>
    <row r="337" spans="1:38" ht="19.5" customHeight="1">
      <c r="A337" s="22"/>
      <c r="B337" s="425"/>
      <c r="C337" s="425"/>
      <c r="D337" s="1"/>
      <c r="E337" s="384"/>
      <c r="F337" s="384"/>
      <c r="G337" s="428"/>
      <c r="H337" s="428"/>
      <c r="I337" s="29"/>
      <c r="J337" s="129"/>
      <c r="K337" s="129"/>
      <c r="L337" s="22"/>
      <c r="M337" s="22"/>
      <c r="N337" s="22"/>
      <c r="O337" s="22"/>
      <c r="P337" s="22"/>
      <c r="Q337" s="21"/>
      <c r="R337" s="21"/>
      <c r="S337" s="21"/>
      <c r="T337" s="21"/>
      <c r="U337" s="21"/>
      <c r="V337" s="21"/>
      <c r="W337" s="21"/>
      <c r="X337" s="21"/>
      <c r="Y337" s="21"/>
      <c r="Z337" s="21"/>
      <c r="AA337" s="21"/>
      <c r="AB337" s="21"/>
      <c r="AC337" s="21"/>
      <c r="AD337" s="21"/>
      <c r="AE337" s="21"/>
      <c r="AF337" s="21"/>
      <c r="AG337" s="21"/>
      <c r="AH337" s="21"/>
      <c r="AI337" s="21"/>
      <c r="AJ337" s="21"/>
      <c r="AK337" s="21"/>
      <c r="AL337" s="21"/>
    </row>
    <row r="338" spans="1:38" ht="31.5" customHeight="1">
      <c r="A338" s="22"/>
      <c r="B338" s="424"/>
      <c r="C338" s="424"/>
      <c r="D338" s="424"/>
      <c r="E338" s="424"/>
      <c r="F338" s="424"/>
      <c r="G338" s="424"/>
      <c r="H338" s="424"/>
      <c r="I338" s="29"/>
      <c r="J338" s="129"/>
      <c r="K338" s="129"/>
      <c r="L338" s="22"/>
      <c r="M338" s="22"/>
      <c r="N338" s="22"/>
      <c r="O338" s="22"/>
      <c r="P338" s="22"/>
      <c r="Q338" s="21"/>
      <c r="R338" s="21"/>
      <c r="S338" s="21"/>
      <c r="T338" s="21"/>
      <c r="U338" s="21"/>
      <c r="V338" s="21"/>
      <c r="W338" s="21"/>
      <c r="X338" s="21"/>
      <c r="Y338" s="21"/>
      <c r="Z338" s="21"/>
      <c r="AA338" s="21"/>
      <c r="AB338" s="21"/>
      <c r="AC338" s="21"/>
      <c r="AD338" s="21"/>
      <c r="AE338" s="21"/>
      <c r="AF338" s="21"/>
      <c r="AG338" s="21"/>
      <c r="AH338" s="21"/>
      <c r="AI338" s="21"/>
      <c r="AJ338" s="21"/>
      <c r="AK338" s="21"/>
      <c r="AL338" s="21"/>
    </row>
    <row r="339" spans="1:38" ht="24" customHeight="1">
      <c r="A339" s="22"/>
      <c r="B339" s="427" t="s">
        <v>268</v>
      </c>
      <c r="C339" s="427"/>
      <c r="D339" s="427"/>
      <c r="E339" s="427"/>
      <c r="F339" s="427"/>
      <c r="G339" s="427"/>
      <c r="H339" s="427"/>
      <c r="I339" s="29"/>
      <c r="J339" s="129"/>
      <c r="K339" s="129"/>
      <c r="L339" s="22"/>
      <c r="M339" s="22"/>
      <c r="N339" s="22"/>
      <c r="O339" s="22"/>
      <c r="P339" s="22"/>
      <c r="Q339" s="21"/>
      <c r="R339" s="21"/>
      <c r="S339" s="21"/>
      <c r="T339" s="21"/>
      <c r="U339" s="21"/>
      <c r="V339" s="21"/>
      <c r="W339" s="21"/>
      <c r="X339" s="21"/>
      <c r="Y339" s="21"/>
      <c r="Z339" s="21"/>
      <c r="AA339" s="21"/>
      <c r="AB339" s="21"/>
      <c r="AC339" s="21"/>
      <c r="AD339" s="21"/>
      <c r="AE339" s="21"/>
      <c r="AF339" s="21"/>
      <c r="AG339" s="21"/>
      <c r="AH339" s="21"/>
      <c r="AI339" s="21"/>
      <c r="AJ339" s="21"/>
      <c r="AK339" s="21"/>
      <c r="AL339" s="21"/>
    </row>
    <row r="340" spans="1:38" ht="80" customHeight="1">
      <c r="A340" s="22"/>
      <c r="B340" s="420" t="s">
        <v>263</v>
      </c>
      <c r="C340" s="420"/>
      <c r="D340" s="420"/>
      <c r="E340" s="420"/>
      <c r="F340" s="420"/>
      <c r="G340" s="12"/>
      <c r="H340" s="47" t="s">
        <v>290</v>
      </c>
      <c r="I340" s="29"/>
      <c r="J340" s="129"/>
      <c r="K340" s="129"/>
      <c r="L340" s="22"/>
      <c r="M340" s="22"/>
      <c r="N340" s="22"/>
      <c r="O340" s="22"/>
      <c r="P340" s="22"/>
      <c r="Q340" s="21"/>
      <c r="R340" s="21"/>
      <c r="S340" s="21"/>
      <c r="T340" s="21"/>
      <c r="U340" s="21"/>
      <c r="V340" s="21"/>
      <c r="W340" s="21"/>
      <c r="X340" s="21"/>
      <c r="Y340" s="21"/>
      <c r="Z340" s="21"/>
      <c r="AA340" s="21"/>
      <c r="AB340" s="21"/>
      <c r="AC340" s="21"/>
      <c r="AD340" s="21"/>
      <c r="AE340" s="21"/>
      <c r="AF340" s="21"/>
      <c r="AG340" s="21"/>
      <c r="AH340" s="21"/>
      <c r="AI340" s="21"/>
      <c r="AJ340" s="21"/>
      <c r="AK340" s="21"/>
      <c r="AL340" s="21"/>
    </row>
    <row r="341" spans="1:38" ht="24" customHeight="1">
      <c r="A341" s="22"/>
      <c r="B341" s="13" t="s">
        <v>363</v>
      </c>
      <c r="C341" s="393" t="s">
        <v>510</v>
      </c>
      <c r="D341" s="393"/>
      <c r="E341" s="393"/>
      <c r="F341" s="393"/>
      <c r="G341" s="393"/>
      <c r="H341" s="394"/>
      <c r="I341" s="29"/>
      <c r="J341" s="129"/>
      <c r="K341" s="129"/>
      <c r="L341" s="22"/>
      <c r="M341" s="22"/>
      <c r="N341" s="22"/>
      <c r="O341" s="22"/>
      <c r="P341" s="22"/>
      <c r="Q341" s="21"/>
      <c r="R341" s="21"/>
      <c r="S341" s="21"/>
      <c r="T341" s="21"/>
      <c r="U341" s="21"/>
      <c r="V341" s="21"/>
      <c r="W341" s="21"/>
      <c r="X341" s="21"/>
      <c r="Y341" s="21"/>
      <c r="Z341" s="21"/>
      <c r="AA341" s="21"/>
      <c r="AB341" s="21"/>
      <c r="AC341" s="21"/>
      <c r="AD341" s="21"/>
      <c r="AE341" s="21"/>
      <c r="AF341" s="21"/>
      <c r="AG341" s="21"/>
      <c r="AH341" s="21"/>
      <c r="AI341" s="21"/>
      <c r="AJ341" s="21"/>
      <c r="AK341" s="21"/>
      <c r="AL341" s="21"/>
    </row>
    <row r="342" spans="1:38" ht="31.5" customHeight="1">
      <c r="A342" s="22"/>
      <c r="B342" s="14" t="s">
        <v>319</v>
      </c>
      <c r="C342" s="397" t="str">
        <f>IF(agency&lt;&gt;"",agency,"")</f>
        <v/>
      </c>
      <c r="D342" s="397"/>
      <c r="E342" s="397"/>
      <c r="F342" s="397"/>
      <c r="G342" s="397"/>
      <c r="H342" s="398"/>
      <c r="I342" s="29"/>
      <c r="J342" s="129"/>
      <c r="K342" s="129"/>
      <c r="L342" s="22"/>
      <c r="M342" s="22"/>
      <c r="N342" s="22"/>
      <c r="O342" s="22"/>
      <c r="P342" s="22"/>
      <c r="Q342" s="21"/>
      <c r="R342" s="21"/>
      <c r="S342" s="21"/>
      <c r="T342" s="21"/>
      <c r="U342" s="21"/>
      <c r="V342" s="21"/>
      <c r="W342" s="21"/>
      <c r="X342" s="21"/>
      <c r="Y342" s="21"/>
      <c r="Z342" s="21"/>
      <c r="AA342" s="21"/>
      <c r="AB342" s="21"/>
      <c r="AC342" s="21"/>
      <c r="AD342" s="21"/>
      <c r="AE342" s="21"/>
      <c r="AF342" s="21"/>
      <c r="AG342" s="21"/>
      <c r="AH342" s="21"/>
      <c r="AI342" s="21"/>
      <c r="AJ342" s="21"/>
      <c r="AK342" s="21"/>
      <c r="AL342" s="21"/>
    </row>
    <row r="343" spans="1:38" ht="24" customHeight="1">
      <c r="A343" s="22"/>
      <c r="B343" s="14" t="s">
        <v>553</v>
      </c>
      <c r="C343" s="399" t="str">
        <f>IF(arterial&lt;&gt;"",arterial&amp;" ~ "&amp;limits,"")</f>
        <v/>
      </c>
      <c r="D343" s="399"/>
      <c r="E343" s="399"/>
      <c r="F343" s="399"/>
      <c r="G343" s="399"/>
      <c r="H343" s="400"/>
      <c r="I343" s="29"/>
      <c r="J343" s="129"/>
      <c r="K343" s="129"/>
      <c r="L343" s="22"/>
      <c r="M343" s="22"/>
      <c r="N343" s="22"/>
      <c r="O343" s="22"/>
      <c r="P343" s="22"/>
      <c r="Q343" s="21"/>
      <c r="R343" s="21"/>
      <c r="S343" s="21"/>
      <c r="T343" s="21"/>
      <c r="U343" s="21"/>
      <c r="V343" s="21"/>
      <c r="W343" s="21"/>
      <c r="X343" s="21"/>
      <c r="Y343" s="21"/>
      <c r="Z343" s="21"/>
      <c r="AA343" s="21"/>
      <c r="AB343" s="21"/>
      <c r="AC343" s="21"/>
      <c r="AD343" s="21"/>
      <c r="AE343" s="21"/>
      <c r="AF343" s="21"/>
      <c r="AG343" s="21"/>
      <c r="AH343" s="21"/>
      <c r="AI343" s="21"/>
      <c r="AJ343" s="21"/>
      <c r="AK343" s="21"/>
      <c r="AL343" s="21"/>
    </row>
    <row r="344" spans="1:38" ht="127.5" customHeight="1">
      <c r="A344" s="22"/>
      <c r="B344" s="123" t="s">
        <v>548</v>
      </c>
      <c r="C344" s="395" t="str">
        <f>IF(intent&lt;&gt;"",intent,"")</f>
        <v/>
      </c>
      <c r="D344" s="395"/>
      <c r="E344" s="395"/>
      <c r="F344" s="395"/>
      <c r="G344" s="395"/>
      <c r="H344" s="396"/>
      <c r="I344" s="29"/>
      <c r="J344" s="129"/>
      <c r="K344" s="129"/>
      <c r="L344" s="22"/>
      <c r="M344" s="22"/>
      <c r="N344" s="22"/>
      <c r="O344" s="22"/>
      <c r="P344" s="22"/>
      <c r="Q344" s="21"/>
      <c r="R344" s="21"/>
      <c r="S344" s="21"/>
      <c r="T344" s="21"/>
      <c r="U344" s="21"/>
      <c r="V344" s="21"/>
      <c r="W344" s="21"/>
      <c r="X344" s="21"/>
      <c r="Y344" s="21"/>
      <c r="Z344" s="21"/>
      <c r="AA344" s="21"/>
      <c r="AB344" s="21"/>
      <c r="AC344" s="21"/>
      <c r="AD344" s="21"/>
      <c r="AE344" s="21"/>
      <c r="AF344" s="21"/>
      <c r="AG344" s="21"/>
      <c r="AH344" s="21"/>
      <c r="AI344" s="21"/>
      <c r="AJ344" s="21"/>
      <c r="AK344" s="21"/>
      <c r="AL344" s="21"/>
    </row>
    <row r="345" spans="1:38" ht="24" customHeight="1">
      <c r="A345" s="22"/>
      <c r="B345" s="389" t="s">
        <v>519</v>
      </c>
      <c r="C345" s="389"/>
      <c r="D345" s="389"/>
      <c r="E345" s="389"/>
      <c r="F345" s="389"/>
      <c r="G345" s="389"/>
      <c r="H345" s="389"/>
      <c r="I345" s="29"/>
      <c r="J345" s="129"/>
      <c r="K345" s="129"/>
      <c r="L345" s="22"/>
      <c r="M345" s="22"/>
      <c r="N345" s="22"/>
      <c r="O345" s="22"/>
      <c r="P345" s="22"/>
      <c r="Q345" s="21"/>
      <c r="R345" s="21"/>
      <c r="S345" s="21"/>
      <c r="T345" s="21"/>
      <c r="U345" s="21"/>
      <c r="V345" s="21"/>
      <c r="W345" s="21"/>
      <c r="X345" s="21"/>
      <c r="Y345" s="21"/>
      <c r="Z345" s="21"/>
      <c r="AA345" s="21"/>
      <c r="AB345" s="21"/>
      <c r="AC345" s="21"/>
      <c r="AD345" s="21"/>
      <c r="AE345" s="21"/>
      <c r="AF345" s="21"/>
      <c r="AG345" s="21"/>
      <c r="AH345" s="21"/>
      <c r="AI345" s="21"/>
      <c r="AJ345" s="21"/>
      <c r="AK345" s="21"/>
      <c r="AL345" s="21"/>
    </row>
    <row r="346" spans="1:38" ht="87.75" customHeight="1">
      <c r="A346" s="22"/>
      <c r="B346" s="390" t="str">
        <f>IF(question1&lt;&gt;"",question1,"")</f>
        <v/>
      </c>
      <c r="C346" s="390"/>
      <c r="D346" s="390"/>
      <c r="E346" s="390"/>
      <c r="F346" s="390"/>
      <c r="G346" s="390"/>
      <c r="H346" s="390"/>
      <c r="I346" s="29"/>
      <c r="J346" s="129"/>
      <c r="K346" s="129"/>
      <c r="L346" s="22"/>
      <c r="M346" s="22"/>
      <c r="N346" s="22"/>
      <c r="O346" s="22"/>
      <c r="P346" s="22"/>
      <c r="Q346" s="21"/>
      <c r="R346" s="21"/>
      <c r="S346" s="21"/>
      <c r="T346" s="21"/>
      <c r="U346" s="21"/>
      <c r="V346" s="21"/>
      <c r="W346" s="21"/>
      <c r="X346" s="21"/>
      <c r="Y346" s="21"/>
      <c r="Z346" s="21"/>
      <c r="AA346" s="21"/>
      <c r="AB346" s="21"/>
      <c r="AC346" s="21"/>
      <c r="AD346" s="21"/>
      <c r="AE346" s="21"/>
      <c r="AF346" s="21"/>
      <c r="AG346" s="21"/>
      <c r="AH346" s="21"/>
      <c r="AI346" s="21"/>
      <c r="AJ346" s="21"/>
      <c r="AK346" s="21"/>
      <c r="AL346" s="21"/>
    </row>
    <row r="347" spans="1:38" ht="16.5" hidden="1" customHeight="1">
      <c r="A347" s="22"/>
      <c r="B347" s="381" t="s">
        <v>291</v>
      </c>
      <c r="C347" s="381"/>
      <c r="D347" s="381"/>
      <c r="E347" s="381"/>
      <c r="F347" s="381"/>
      <c r="G347" s="381"/>
      <c r="H347" s="381"/>
      <c r="I347" s="29"/>
      <c r="J347" s="129"/>
      <c r="K347" s="129"/>
      <c r="L347" s="22"/>
      <c r="M347" s="22"/>
      <c r="N347" s="22"/>
      <c r="O347" s="22"/>
      <c r="P347" s="22"/>
      <c r="Q347" s="21"/>
      <c r="R347" s="21"/>
      <c r="S347" s="21"/>
      <c r="T347" s="21"/>
      <c r="U347" s="21"/>
      <c r="V347" s="21"/>
      <c r="W347" s="21"/>
      <c r="X347" s="21"/>
      <c r="Y347" s="21"/>
      <c r="Z347" s="21"/>
      <c r="AA347" s="21"/>
      <c r="AB347" s="21"/>
      <c r="AC347" s="21"/>
      <c r="AD347" s="21"/>
      <c r="AE347" s="21"/>
      <c r="AF347" s="21"/>
      <c r="AG347" s="21"/>
      <c r="AH347" s="21"/>
      <c r="AI347" s="21"/>
      <c r="AJ347" s="21"/>
      <c r="AK347" s="21"/>
      <c r="AL347" s="21"/>
    </row>
    <row r="348" spans="1:38" ht="16.5" hidden="1" customHeight="1">
      <c r="A348" s="22"/>
      <c r="B348" s="390" t="str">
        <f>IF(question2&lt;&gt;"",question2,"")</f>
        <v/>
      </c>
      <c r="C348" s="390"/>
      <c r="D348" s="390"/>
      <c r="E348" s="390"/>
      <c r="F348" s="390"/>
      <c r="G348" s="390"/>
      <c r="H348" s="390"/>
      <c r="I348" s="29"/>
      <c r="J348" s="129"/>
      <c r="K348" s="129"/>
      <c r="L348" s="22"/>
      <c r="M348" s="22"/>
      <c r="N348" s="22"/>
      <c r="O348" s="22"/>
      <c r="P348" s="22"/>
      <c r="Q348" s="21"/>
      <c r="R348" s="21"/>
      <c r="S348" s="21"/>
      <c r="T348" s="21"/>
      <c r="U348" s="21"/>
      <c r="V348" s="21"/>
      <c r="W348" s="21"/>
      <c r="X348" s="21"/>
      <c r="Y348" s="21"/>
      <c r="Z348" s="21"/>
      <c r="AA348" s="21"/>
      <c r="AB348" s="21"/>
      <c r="AC348" s="21"/>
      <c r="AD348" s="21"/>
      <c r="AE348" s="21"/>
      <c r="AF348" s="21"/>
      <c r="AG348" s="21"/>
      <c r="AH348" s="21"/>
      <c r="AI348" s="21"/>
      <c r="AJ348" s="21"/>
      <c r="AK348" s="21"/>
      <c r="AL348" s="21"/>
    </row>
    <row r="349" spans="1:38" ht="26.25" customHeight="1">
      <c r="A349" s="22"/>
      <c r="B349" s="392" t="s">
        <v>518</v>
      </c>
      <c r="C349" s="392"/>
      <c r="D349" s="392"/>
      <c r="E349" s="392"/>
      <c r="F349" s="392"/>
      <c r="G349" s="392"/>
      <c r="H349" s="392"/>
      <c r="I349" s="29"/>
      <c r="J349" s="129"/>
      <c r="K349" s="129"/>
      <c r="L349" s="22"/>
      <c r="M349" s="22"/>
      <c r="N349" s="22"/>
      <c r="O349" s="22"/>
      <c r="P349" s="22"/>
      <c r="Q349" s="21"/>
      <c r="R349" s="21"/>
      <c r="S349" s="21"/>
      <c r="T349" s="21"/>
      <c r="U349" s="21"/>
      <c r="V349" s="21"/>
      <c r="W349" s="21"/>
      <c r="X349" s="21"/>
      <c r="Y349" s="21"/>
      <c r="Z349" s="21"/>
      <c r="AA349" s="21"/>
      <c r="AB349" s="21"/>
      <c r="AC349" s="21"/>
      <c r="AD349" s="21"/>
      <c r="AE349" s="21"/>
      <c r="AF349" s="21"/>
      <c r="AG349" s="21"/>
      <c r="AH349" s="21"/>
      <c r="AI349" s="21"/>
      <c r="AJ349" s="21"/>
      <c r="AK349" s="21"/>
      <c r="AL349" s="21"/>
    </row>
    <row r="350" spans="1:38" ht="64.5" customHeight="1">
      <c r="A350" s="22"/>
      <c r="B350" s="390" t="str">
        <f>IF(question3&lt;&gt;"",question3,"")</f>
        <v/>
      </c>
      <c r="C350" s="390"/>
      <c r="D350" s="390"/>
      <c r="E350" s="390"/>
      <c r="F350" s="390"/>
      <c r="G350" s="390"/>
      <c r="H350" s="390"/>
      <c r="I350" s="29"/>
      <c r="J350" s="129"/>
      <c r="K350" s="129"/>
      <c r="L350" s="22"/>
      <c r="M350" s="22"/>
      <c r="N350" s="22"/>
      <c r="O350" s="22"/>
      <c r="P350" s="22"/>
      <c r="Q350" s="21"/>
      <c r="R350" s="21"/>
      <c r="S350" s="21"/>
      <c r="T350" s="21"/>
      <c r="U350" s="21"/>
      <c r="V350" s="21"/>
      <c r="W350" s="21"/>
      <c r="X350" s="21"/>
      <c r="Y350" s="21"/>
      <c r="Z350" s="21"/>
      <c r="AA350" s="21"/>
      <c r="AB350" s="21"/>
      <c r="AC350" s="21"/>
      <c r="AD350" s="21"/>
      <c r="AE350" s="21"/>
      <c r="AF350" s="21"/>
      <c r="AG350" s="21"/>
      <c r="AH350" s="21"/>
      <c r="AI350" s="21"/>
      <c r="AJ350" s="21"/>
      <c r="AK350" s="21"/>
      <c r="AL350" s="21"/>
    </row>
    <row r="351" spans="1:38" ht="24" customHeight="1">
      <c r="A351" s="22"/>
      <c r="B351" s="391" t="s">
        <v>265</v>
      </c>
      <c r="C351" s="391"/>
      <c r="D351" s="391"/>
      <c r="E351" s="391"/>
      <c r="F351" s="391"/>
      <c r="G351" s="391"/>
      <c r="H351" s="391"/>
      <c r="I351" s="29"/>
      <c r="J351" s="129"/>
      <c r="K351" s="129"/>
      <c r="L351" s="22"/>
      <c r="M351" s="22"/>
      <c r="N351" s="22"/>
      <c r="O351" s="22"/>
      <c r="P351" s="22"/>
      <c r="Q351" s="21"/>
      <c r="R351" s="21"/>
      <c r="S351" s="21"/>
      <c r="T351" s="21"/>
      <c r="U351" s="21"/>
      <c r="V351" s="21"/>
      <c r="W351" s="21"/>
      <c r="X351" s="21"/>
      <c r="Y351" s="21"/>
      <c r="Z351" s="21"/>
      <c r="AA351" s="21"/>
      <c r="AB351" s="21"/>
      <c r="AC351" s="21"/>
      <c r="AD351" s="21"/>
      <c r="AE351" s="21"/>
      <c r="AF351" s="21"/>
      <c r="AG351" s="21"/>
      <c r="AH351" s="21"/>
      <c r="AI351" s="21"/>
      <c r="AJ351" s="21"/>
      <c r="AK351" s="21"/>
      <c r="AL351" s="21"/>
    </row>
    <row r="352" spans="1:38" ht="16.5" hidden="1" customHeight="1">
      <c r="A352" s="22"/>
      <c r="B352" s="8" t="b">
        <v>0</v>
      </c>
      <c r="C352" s="8" t="b">
        <v>0</v>
      </c>
      <c r="D352" s="8" t="b">
        <v>0</v>
      </c>
      <c r="E352" s="8" t="b">
        <v>0</v>
      </c>
      <c r="F352" s="7"/>
      <c r="G352" s="7"/>
      <c r="H352" s="7"/>
      <c r="I352" s="29"/>
      <c r="J352" s="129"/>
      <c r="K352" s="129"/>
      <c r="L352" s="22"/>
      <c r="M352" s="22"/>
      <c r="N352" s="22"/>
      <c r="O352" s="22"/>
      <c r="P352" s="22"/>
      <c r="Q352" s="21"/>
      <c r="R352" s="21"/>
      <c r="S352" s="21"/>
      <c r="T352" s="21"/>
      <c r="U352" s="21"/>
      <c r="V352" s="21"/>
      <c r="W352" s="21"/>
      <c r="X352" s="21"/>
      <c r="Y352" s="21"/>
      <c r="Z352" s="21"/>
      <c r="AA352" s="21"/>
      <c r="AB352" s="21"/>
      <c r="AC352" s="21"/>
      <c r="AD352" s="21"/>
      <c r="AE352" s="21"/>
      <c r="AF352" s="21"/>
      <c r="AG352" s="21"/>
      <c r="AH352" s="21"/>
      <c r="AI352" s="21"/>
      <c r="AJ352" s="21"/>
      <c r="AK352" s="21"/>
      <c r="AL352" s="21"/>
    </row>
    <row r="353" spans="1:38" ht="23.25" customHeight="1">
      <c r="A353" s="28"/>
      <c r="B353" s="50" t="str">
        <f>IF(B352=TRUE,"Sidewalk","")</f>
        <v/>
      </c>
      <c r="C353" s="50" t="str">
        <f>IF(C352=TRUE,"Bicycle Lanes","")</f>
        <v/>
      </c>
      <c r="D353" s="50" t="str">
        <f>IF(D352=TRUE,"HOV Lanes","")</f>
        <v/>
      </c>
      <c r="E353" s="51" t="str">
        <f>IF(E352=TRUE,"Access to Transit Center or Passenger Terminal","")</f>
        <v/>
      </c>
      <c r="F353" s="51"/>
      <c r="G353" s="51"/>
      <c r="H353" s="51"/>
      <c r="I353" s="29"/>
      <c r="J353" s="129"/>
      <c r="K353" s="129"/>
      <c r="L353" s="22"/>
      <c r="M353" s="22"/>
      <c r="N353" s="22"/>
      <c r="O353" s="22"/>
      <c r="P353" s="22"/>
      <c r="Q353" s="21"/>
      <c r="R353" s="21"/>
      <c r="S353" s="21"/>
      <c r="T353" s="21"/>
      <c r="U353" s="21"/>
      <c r="V353" s="21"/>
      <c r="W353" s="21"/>
      <c r="X353" s="21"/>
      <c r="Y353" s="21"/>
      <c r="Z353" s="21"/>
      <c r="AA353" s="21"/>
      <c r="AB353" s="21"/>
      <c r="AC353" s="21"/>
      <c r="AD353" s="21"/>
      <c r="AE353" s="21"/>
      <c r="AF353" s="21"/>
      <c r="AG353" s="21"/>
      <c r="AH353" s="21"/>
      <c r="AI353" s="21"/>
      <c r="AJ353" s="21"/>
      <c r="AK353" s="21"/>
      <c r="AL353" s="21"/>
    </row>
    <row r="354" spans="1:38" ht="16">
      <c r="A354" s="28"/>
      <c r="B354" s="145" t="s">
        <v>520</v>
      </c>
      <c r="C354" s="7"/>
      <c r="D354" s="7"/>
      <c r="E354" s="7"/>
      <c r="F354" s="7"/>
      <c r="G354" s="7"/>
      <c r="H354" s="7"/>
      <c r="I354" s="29"/>
      <c r="J354" s="129"/>
      <c r="K354" s="129"/>
      <c r="L354" s="22"/>
      <c r="M354" s="22"/>
      <c r="N354" s="22"/>
      <c r="O354" s="22"/>
      <c r="P354" s="22"/>
      <c r="Q354" s="21"/>
      <c r="R354" s="21"/>
      <c r="S354" s="21"/>
      <c r="T354" s="21"/>
      <c r="U354" s="21"/>
      <c r="V354" s="21"/>
      <c r="W354" s="21"/>
      <c r="X354" s="21"/>
      <c r="Y354" s="21"/>
      <c r="Z354" s="21"/>
      <c r="AA354" s="21"/>
      <c r="AB354" s="21"/>
      <c r="AC354" s="21"/>
      <c r="AD354" s="21"/>
      <c r="AE354" s="21"/>
      <c r="AF354" s="21"/>
      <c r="AG354" s="21"/>
      <c r="AH354" s="21"/>
      <c r="AI354" s="21"/>
      <c r="AJ354" s="21"/>
      <c r="AK354" s="21"/>
      <c r="AL354" s="21"/>
    </row>
    <row r="355" spans="1:38" ht="53.25" customHeight="1">
      <c r="A355" s="28"/>
      <c r="B355" s="388" t="str">
        <f>IF(question4&lt;&gt;"",question4,"")</f>
        <v/>
      </c>
      <c r="C355" s="388"/>
      <c r="D355" s="388"/>
      <c r="E355" s="388"/>
      <c r="F355" s="388"/>
      <c r="G355" s="388"/>
      <c r="H355" s="388"/>
      <c r="I355" s="29"/>
      <c r="J355" s="129"/>
      <c r="K355" s="129"/>
      <c r="L355" s="22"/>
      <c r="M355" s="22"/>
      <c r="N355" s="22"/>
      <c r="O355" s="22"/>
      <c r="P355" s="22"/>
      <c r="Q355" s="21"/>
      <c r="R355" s="21"/>
      <c r="S355" s="21"/>
      <c r="T355" s="21"/>
      <c r="U355" s="21"/>
      <c r="V355" s="21"/>
      <c r="W355" s="21"/>
      <c r="X355" s="21"/>
      <c r="Y355" s="21"/>
      <c r="Z355" s="21"/>
      <c r="AA355" s="21"/>
      <c r="AB355" s="21"/>
      <c r="AC355" s="21"/>
      <c r="AD355" s="21"/>
      <c r="AE355" s="21"/>
      <c r="AF355" s="21"/>
      <c r="AG355" s="21"/>
      <c r="AH355" s="21"/>
      <c r="AI355" s="21"/>
      <c r="AJ355" s="21"/>
      <c r="AK355" s="21"/>
      <c r="AL355" s="21"/>
    </row>
    <row r="356" spans="1:38" ht="16">
      <c r="A356" s="28"/>
      <c r="B356" s="22"/>
      <c r="C356" s="22"/>
      <c r="D356" s="22"/>
      <c r="E356" s="22"/>
      <c r="F356" s="22"/>
      <c r="G356" s="22"/>
      <c r="H356" s="22"/>
      <c r="I356" s="29"/>
      <c r="J356" s="129"/>
      <c r="K356" s="129"/>
      <c r="L356" s="22"/>
      <c r="M356" s="22"/>
      <c r="N356" s="22"/>
      <c r="O356" s="22"/>
      <c r="P356" s="22"/>
      <c r="Q356" s="21"/>
      <c r="R356" s="21"/>
      <c r="S356" s="21"/>
      <c r="T356" s="21"/>
      <c r="U356" s="21"/>
      <c r="V356" s="21"/>
      <c r="W356" s="21"/>
      <c r="X356" s="21"/>
      <c r="Y356" s="21"/>
      <c r="Z356" s="21"/>
      <c r="AA356" s="21"/>
      <c r="AB356" s="21"/>
      <c r="AC356" s="21"/>
      <c r="AD356" s="21"/>
      <c r="AE356" s="21"/>
      <c r="AF356" s="21"/>
      <c r="AG356" s="21"/>
      <c r="AH356" s="21"/>
      <c r="AI356" s="21"/>
      <c r="AJ356" s="21"/>
      <c r="AK356" s="21"/>
      <c r="AL356" s="21"/>
    </row>
    <row r="357" spans="1:38" ht="16">
      <c r="A357" s="28"/>
      <c r="B357" s="22"/>
      <c r="C357" s="22"/>
      <c r="D357" s="22"/>
      <c r="E357" s="22"/>
      <c r="F357" s="22"/>
      <c r="G357" s="22"/>
      <c r="H357" s="22"/>
      <c r="I357" s="29"/>
      <c r="J357" s="129"/>
      <c r="K357" s="129"/>
      <c r="L357" s="22"/>
      <c r="M357" s="22"/>
      <c r="N357" s="22"/>
      <c r="O357" s="22"/>
      <c r="P357" s="22"/>
      <c r="Q357" s="21"/>
      <c r="R357" s="21"/>
      <c r="S357" s="21"/>
      <c r="T357" s="21"/>
      <c r="U357" s="21"/>
      <c r="V357" s="21"/>
      <c r="W357" s="21"/>
      <c r="X357" s="21"/>
      <c r="Y357" s="21"/>
      <c r="Z357" s="21"/>
      <c r="AA357" s="21"/>
      <c r="AB357" s="21"/>
      <c r="AC357" s="21"/>
      <c r="AD357" s="21"/>
      <c r="AE357" s="21"/>
      <c r="AF357" s="21"/>
      <c r="AG357" s="21"/>
      <c r="AH357" s="21"/>
      <c r="AI357" s="21"/>
      <c r="AJ357" s="21"/>
      <c r="AK357" s="21"/>
      <c r="AL357" s="21"/>
    </row>
    <row r="358" spans="1:38" ht="16">
      <c r="A358" s="28"/>
      <c r="B358" s="22"/>
      <c r="C358" s="22"/>
      <c r="D358" s="22"/>
      <c r="E358" s="22"/>
      <c r="F358" s="22"/>
      <c r="G358" s="22"/>
      <c r="H358" s="22"/>
      <c r="I358" s="29"/>
      <c r="J358" s="129"/>
      <c r="K358" s="129"/>
      <c r="L358" s="22"/>
      <c r="M358" s="22"/>
      <c r="N358" s="22"/>
      <c r="O358" s="22"/>
      <c r="P358" s="22"/>
      <c r="Q358" s="21"/>
      <c r="R358" s="21"/>
      <c r="S358" s="21"/>
      <c r="T358" s="21"/>
      <c r="U358" s="21"/>
      <c r="V358" s="21"/>
      <c r="W358" s="21"/>
      <c r="X358" s="21"/>
      <c r="Y358" s="21"/>
      <c r="Z358" s="21"/>
      <c r="AA358" s="21"/>
      <c r="AB358" s="21"/>
      <c r="AC358" s="21"/>
      <c r="AD358" s="21"/>
      <c r="AE358" s="21"/>
      <c r="AF358" s="21"/>
      <c r="AG358" s="21"/>
      <c r="AH358" s="21"/>
      <c r="AI358" s="21"/>
      <c r="AJ358" s="21"/>
      <c r="AK358" s="21"/>
      <c r="AL358" s="21"/>
    </row>
    <row r="359" spans="1:38" ht="16">
      <c r="A359" s="28"/>
      <c r="B359" s="22"/>
      <c r="C359" s="22"/>
      <c r="D359" s="22"/>
      <c r="E359" s="22"/>
      <c r="F359" s="22"/>
      <c r="G359" s="22"/>
      <c r="H359" s="22"/>
      <c r="I359" s="29"/>
      <c r="J359" s="129"/>
      <c r="K359" s="129"/>
      <c r="L359" s="22"/>
      <c r="M359" s="22"/>
      <c r="N359" s="22"/>
      <c r="O359" s="22"/>
      <c r="P359" s="22"/>
      <c r="Q359" s="21"/>
      <c r="R359" s="21"/>
      <c r="S359" s="21"/>
      <c r="T359" s="21"/>
      <c r="U359" s="21"/>
      <c r="V359" s="21"/>
      <c r="W359" s="21"/>
      <c r="X359" s="21"/>
      <c r="Y359" s="21"/>
      <c r="Z359" s="21"/>
      <c r="AA359" s="21"/>
      <c r="AB359" s="21"/>
      <c r="AC359" s="21"/>
      <c r="AD359" s="21"/>
      <c r="AE359" s="21"/>
      <c r="AF359" s="21"/>
      <c r="AG359" s="21"/>
      <c r="AH359" s="21"/>
      <c r="AI359" s="21"/>
      <c r="AJ359" s="21"/>
      <c r="AK359" s="21"/>
      <c r="AL359" s="21"/>
    </row>
    <row r="360" spans="1:38" ht="16">
      <c r="A360" s="28"/>
      <c r="B360" s="22"/>
      <c r="C360" s="22"/>
      <c r="D360" s="22"/>
      <c r="E360" s="22"/>
      <c r="F360" s="22"/>
      <c r="G360" s="22"/>
      <c r="H360" s="22"/>
      <c r="I360" s="29"/>
      <c r="J360" s="129"/>
      <c r="K360" s="129"/>
      <c r="L360" s="22"/>
      <c r="M360" s="22"/>
      <c r="N360" s="22"/>
      <c r="O360" s="22"/>
      <c r="P360" s="22"/>
      <c r="Q360" s="21"/>
      <c r="R360" s="21"/>
      <c r="S360" s="21"/>
      <c r="T360" s="21"/>
      <c r="U360" s="21"/>
      <c r="V360" s="21"/>
      <c r="W360" s="21"/>
      <c r="X360" s="21"/>
      <c r="Y360" s="21"/>
      <c r="Z360" s="21"/>
      <c r="AA360" s="21"/>
      <c r="AB360" s="21"/>
      <c r="AC360" s="21"/>
      <c r="AD360" s="21"/>
      <c r="AE360" s="21"/>
      <c r="AF360" s="21"/>
      <c r="AG360" s="21"/>
      <c r="AH360" s="21"/>
      <c r="AI360" s="21"/>
      <c r="AJ360" s="21"/>
      <c r="AK360" s="21"/>
      <c r="AL360" s="21"/>
    </row>
    <row r="361" spans="1:38">
      <c r="A361" s="28"/>
      <c r="B361" s="28"/>
      <c r="C361" s="28"/>
      <c r="D361" s="28"/>
      <c r="E361" s="28"/>
      <c r="F361" s="28"/>
      <c r="G361" s="28"/>
      <c r="H361" s="28"/>
      <c r="I361" s="28"/>
      <c r="J361" s="28"/>
      <c r="K361" s="28"/>
      <c r="L361" s="28"/>
      <c r="M361" s="28"/>
      <c r="N361" s="28"/>
      <c r="O361" s="28"/>
      <c r="P361" s="28"/>
      <c r="Q361" s="21"/>
      <c r="R361" s="21"/>
      <c r="S361" s="21"/>
      <c r="T361" s="21"/>
      <c r="U361" s="21"/>
      <c r="V361" s="21"/>
      <c r="W361" s="21"/>
      <c r="X361" s="21"/>
      <c r="Y361" s="21"/>
      <c r="Z361" s="21"/>
      <c r="AA361" s="21"/>
      <c r="AB361" s="21"/>
      <c r="AC361" s="21"/>
      <c r="AD361" s="21"/>
      <c r="AE361" s="21"/>
      <c r="AF361" s="21"/>
      <c r="AG361" s="21"/>
      <c r="AH361" s="21"/>
      <c r="AI361" s="21"/>
      <c r="AJ361" s="21"/>
      <c r="AK361" s="21"/>
      <c r="AL361" s="21"/>
    </row>
    <row r="362" spans="1:38">
      <c r="A362" s="28"/>
      <c r="B362" s="28"/>
      <c r="C362" s="28"/>
      <c r="D362" s="28"/>
      <c r="E362" s="28"/>
      <c r="F362" s="28"/>
      <c r="G362" s="28"/>
      <c r="H362" s="28"/>
      <c r="I362" s="28"/>
      <c r="J362" s="28"/>
      <c r="K362" s="28"/>
      <c r="L362" s="28"/>
      <c r="M362" s="28"/>
      <c r="N362" s="28"/>
      <c r="O362" s="28"/>
      <c r="P362" s="28"/>
      <c r="Q362" s="21"/>
      <c r="R362" s="21"/>
      <c r="S362" s="21"/>
      <c r="T362" s="21"/>
      <c r="U362" s="21"/>
      <c r="V362" s="21"/>
      <c r="W362" s="21"/>
      <c r="X362" s="21"/>
      <c r="Y362" s="21"/>
      <c r="Z362" s="21"/>
      <c r="AA362" s="21"/>
      <c r="AB362" s="21"/>
      <c r="AC362" s="21"/>
      <c r="AD362" s="21"/>
      <c r="AE362" s="21"/>
      <c r="AF362" s="21"/>
      <c r="AG362" s="21"/>
      <c r="AH362" s="21"/>
      <c r="AI362" s="21"/>
      <c r="AJ362" s="21"/>
      <c r="AK362" s="21"/>
      <c r="AL362" s="21"/>
    </row>
    <row r="363" spans="1:38">
      <c r="A363" s="28"/>
      <c r="B363" s="28"/>
      <c r="C363" s="28"/>
      <c r="D363" s="28"/>
      <c r="E363" s="28"/>
      <c r="F363" s="28"/>
      <c r="G363" s="28"/>
      <c r="H363" s="28"/>
      <c r="I363" s="28"/>
      <c r="J363" s="28"/>
      <c r="K363" s="28"/>
      <c r="L363" s="28"/>
      <c r="M363" s="28"/>
      <c r="N363" s="28"/>
      <c r="O363" s="28"/>
      <c r="P363" s="28"/>
      <c r="Q363" s="21"/>
      <c r="R363" s="21"/>
      <c r="S363" s="21"/>
      <c r="T363" s="21"/>
      <c r="U363" s="21"/>
      <c r="V363" s="21"/>
      <c r="W363" s="21"/>
      <c r="X363" s="21"/>
      <c r="Y363" s="21"/>
      <c r="Z363" s="21"/>
      <c r="AA363" s="21"/>
      <c r="AB363" s="21"/>
      <c r="AC363" s="21"/>
      <c r="AD363" s="21"/>
      <c r="AE363" s="21"/>
      <c r="AF363" s="21"/>
      <c r="AG363" s="21"/>
      <c r="AH363" s="21"/>
      <c r="AI363" s="21"/>
      <c r="AJ363" s="21"/>
      <c r="AK363" s="21"/>
      <c r="AL363" s="21"/>
    </row>
    <row r="364" spans="1:38">
      <c r="A364" s="28"/>
      <c r="B364" s="28"/>
      <c r="C364" s="28"/>
      <c r="D364" s="28"/>
      <c r="E364" s="28"/>
      <c r="F364" s="28"/>
      <c r="G364" s="28"/>
      <c r="H364" s="28"/>
      <c r="I364" s="28"/>
      <c r="J364" s="28"/>
      <c r="K364" s="28"/>
      <c r="L364" s="28"/>
      <c r="M364" s="28"/>
      <c r="N364" s="28"/>
      <c r="O364" s="28"/>
      <c r="P364" s="28"/>
      <c r="Q364" s="21"/>
      <c r="R364" s="21"/>
      <c r="S364" s="21"/>
      <c r="T364" s="21"/>
      <c r="U364" s="21"/>
      <c r="V364" s="21"/>
      <c r="W364" s="21"/>
      <c r="X364" s="21"/>
      <c r="Y364" s="21"/>
      <c r="Z364" s="21"/>
      <c r="AA364" s="21"/>
      <c r="AB364" s="21"/>
      <c r="AC364" s="21"/>
      <c r="AD364" s="21"/>
      <c r="AE364" s="21"/>
      <c r="AF364" s="21"/>
      <c r="AG364" s="21"/>
      <c r="AH364" s="21"/>
      <c r="AI364" s="21"/>
      <c r="AJ364" s="21"/>
      <c r="AK364" s="21"/>
      <c r="AL364" s="21"/>
    </row>
    <row r="365" spans="1:38">
      <c r="A365" s="28"/>
      <c r="B365" s="28"/>
      <c r="C365" s="28"/>
      <c r="D365" s="28"/>
      <c r="E365" s="28"/>
      <c r="F365" s="28"/>
      <c r="G365" s="28"/>
      <c r="H365" s="28"/>
      <c r="I365" s="28"/>
      <c r="J365" s="28"/>
      <c r="K365" s="28"/>
      <c r="L365" s="28"/>
      <c r="M365" s="28"/>
      <c r="N365" s="28"/>
      <c r="O365" s="28"/>
      <c r="P365" s="28"/>
      <c r="Q365" s="21"/>
      <c r="R365" s="21"/>
      <c r="S365" s="21"/>
      <c r="T365" s="21"/>
      <c r="U365" s="21"/>
      <c r="V365" s="21"/>
      <c r="W365" s="21"/>
      <c r="X365" s="21"/>
      <c r="Y365" s="21"/>
      <c r="Z365" s="21"/>
      <c r="AA365" s="21"/>
      <c r="AB365" s="21"/>
      <c r="AC365" s="21"/>
      <c r="AD365" s="21"/>
      <c r="AE365" s="21"/>
      <c r="AF365" s="21"/>
      <c r="AG365" s="21"/>
      <c r="AH365" s="21"/>
      <c r="AI365" s="21"/>
      <c r="AJ365" s="21"/>
      <c r="AK365" s="21"/>
      <c r="AL365" s="21"/>
    </row>
    <row r="366" spans="1:38">
      <c r="A366" s="28"/>
      <c r="B366" s="28"/>
      <c r="C366" s="28"/>
      <c r="D366" s="28"/>
      <c r="E366" s="28"/>
      <c r="F366" s="28"/>
      <c r="G366" s="28"/>
      <c r="H366" s="28"/>
      <c r="I366" s="28"/>
      <c r="J366" s="28"/>
      <c r="K366" s="28"/>
      <c r="L366" s="28"/>
      <c r="M366" s="28"/>
      <c r="N366" s="28"/>
      <c r="O366" s="28"/>
      <c r="P366" s="28"/>
      <c r="Q366" s="21"/>
      <c r="R366" s="21"/>
      <c r="S366" s="21"/>
      <c r="T366" s="21"/>
      <c r="U366" s="21"/>
      <c r="V366" s="21"/>
      <c r="W366" s="21"/>
      <c r="X366" s="21"/>
      <c r="Y366" s="21"/>
      <c r="Z366" s="21"/>
      <c r="AA366" s="21"/>
      <c r="AB366" s="21"/>
      <c r="AC366" s="21"/>
      <c r="AD366" s="21"/>
      <c r="AE366" s="21"/>
      <c r="AF366" s="21"/>
      <c r="AG366" s="21"/>
      <c r="AH366" s="21"/>
      <c r="AI366" s="21"/>
      <c r="AJ366" s="21"/>
      <c r="AK366" s="21"/>
      <c r="AL366" s="21"/>
    </row>
    <row r="367" spans="1:38">
      <c r="A367" s="28"/>
      <c r="B367" s="28"/>
      <c r="C367" s="28"/>
      <c r="D367" s="28"/>
      <c r="E367" s="28"/>
      <c r="F367" s="28"/>
      <c r="G367" s="28"/>
      <c r="H367" s="28"/>
      <c r="I367" s="28"/>
      <c r="J367" s="28"/>
      <c r="K367" s="28"/>
      <c r="L367" s="28"/>
      <c r="M367" s="28"/>
      <c r="N367" s="28"/>
      <c r="O367" s="28"/>
      <c r="P367" s="28"/>
      <c r="Q367" s="21"/>
      <c r="R367" s="21"/>
      <c r="S367" s="21"/>
      <c r="T367" s="21"/>
      <c r="U367" s="21"/>
      <c r="V367" s="21"/>
      <c r="W367" s="21"/>
      <c r="X367" s="21"/>
      <c r="Y367" s="21"/>
      <c r="Z367" s="21"/>
      <c r="AA367" s="21"/>
      <c r="AB367" s="21"/>
      <c r="AC367" s="21"/>
      <c r="AD367" s="21"/>
      <c r="AE367" s="21"/>
      <c r="AF367" s="21"/>
      <c r="AG367" s="21"/>
      <c r="AH367" s="21"/>
      <c r="AI367" s="21"/>
      <c r="AJ367" s="21"/>
      <c r="AK367" s="21"/>
      <c r="AL367" s="21"/>
    </row>
    <row r="368" spans="1:38">
      <c r="A368" s="28"/>
      <c r="B368" s="28"/>
      <c r="C368" s="28"/>
      <c r="D368" s="28"/>
      <c r="E368" s="28"/>
      <c r="F368" s="28"/>
      <c r="G368" s="28"/>
      <c r="H368" s="28"/>
      <c r="I368" s="28"/>
      <c r="J368" s="28"/>
      <c r="K368" s="28"/>
      <c r="L368" s="28"/>
      <c r="M368" s="28"/>
      <c r="N368" s="28"/>
      <c r="O368" s="28"/>
      <c r="P368" s="28"/>
      <c r="Q368" s="21"/>
      <c r="R368" s="21"/>
      <c r="S368" s="21"/>
      <c r="T368" s="21"/>
      <c r="U368" s="21"/>
      <c r="V368" s="21"/>
      <c r="W368" s="21"/>
      <c r="X368" s="21"/>
      <c r="Y368" s="21"/>
      <c r="Z368" s="21"/>
      <c r="AA368" s="21"/>
      <c r="AB368" s="21"/>
      <c r="AC368" s="21"/>
      <c r="AD368" s="21"/>
      <c r="AE368" s="21"/>
      <c r="AF368" s="21"/>
      <c r="AG368" s="21"/>
      <c r="AH368" s="21"/>
      <c r="AI368" s="21"/>
      <c r="AJ368" s="21"/>
      <c r="AK368" s="21"/>
      <c r="AL368" s="21"/>
    </row>
    <row r="369" spans="1:38">
      <c r="A369" s="28"/>
      <c r="B369" s="28"/>
      <c r="C369" s="28"/>
      <c r="D369" s="28"/>
      <c r="E369" s="28"/>
      <c r="F369" s="28"/>
      <c r="G369" s="28"/>
      <c r="H369" s="28"/>
      <c r="I369" s="28"/>
      <c r="J369" s="28"/>
      <c r="K369" s="28"/>
      <c r="L369" s="28"/>
      <c r="M369" s="28"/>
      <c r="N369" s="28"/>
      <c r="O369" s="28"/>
      <c r="P369" s="28"/>
      <c r="Q369" s="21"/>
      <c r="R369" s="21"/>
      <c r="S369" s="21"/>
      <c r="T369" s="21"/>
      <c r="U369" s="21"/>
      <c r="V369" s="21"/>
      <c r="W369" s="21"/>
      <c r="X369" s="21"/>
      <c r="Y369" s="21"/>
      <c r="Z369" s="21"/>
      <c r="AA369" s="21"/>
      <c r="AB369" s="21"/>
      <c r="AC369" s="21"/>
      <c r="AD369" s="21"/>
      <c r="AE369" s="21"/>
      <c r="AF369" s="21"/>
      <c r="AG369" s="21"/>
      <c r="AH369" s="21"/>
      <c r="AI369" s="21"/>
      <c r="AJ369" s="21"/>
      <c r="AK369" s="21"/>
      <c r="AL369" s="21"/>
    </row>
    <row r="370" spans="1:38">
      <c r="A370" s="28"/>
      <c r="B370" s="28"/>
      <c r="C370" s="28"/>
      <c r="D370" s="28"/>
      <c r="E370" s="28"/>
      <c r="F370" s="28"/>
      <c r="G370" s="28"/>
      <c r="H370" s="28"/>
      <c r="I370" s="28"/>
      <c r="J370" s="28"/>
      <c r="K370" s="28"/>
      <c r="L370" s="28"/>
      <c r="M370" s="28"/>
      <c r="N370" s="28"/>
      <c r="O370" s="28"/>
      <c r="P370" s="28"/>
      <c r="Q370" s="21"/>
      <c r="R370" s="21"/>
      <c r="S370" s="21"/>
      <c r="T370" s="21"/>
      <c r="U370" s="21"/>
      <c r="V370" s="21"/>
      <c r="W370" s="21"/>
      <c r="X370" s="21"/>
      <c r="Y370" s="21"/>
      <c r="Z370" s="21"/>
      <c r="AA370" s="21"/>
      <c r="AB370" s="21"/>
      <c r="AC370" s="21"/>
      <c r="AD370" s="21"/>
      <c r="AE370" s="21"/>
      <c r="AF370" s="21"/>
      <c r="AG370" s="21"/>
      <c r="AH370" s="21"/>
      <c r="AI370" s="21"/>
      <c r="AJ370" s="21"/>
      <c r="AK370" s="21"/>
      <c r="AL370" s="21"/>
    </row>
    <row r="371" spans="1:38">
      <c r="A371" s="28"/>
      <c r="B371" s="28"/>
      <c r="C371" s="28"/>
      <c r="D371" s="28"/>
      <c r="E371" s="28"/>
      <c r="F371" s="28"/>
      <c r="G371" s="28"/>
      <c r="H371" s="28"/>
      <c r="I371" s="28"/>
      <c r="J371" s="28"/>
      <c r="K371" s="28"/>
      <c r="L371" s="28"/>
      <c r="M371" s="28"/>
      <c r="N371" s="28"/>
      <c r="O371" s="28"/>
      <c r="P371" s="28"/>
      <c r="Q371" s="21"/>
      <c r="R371" s="21"/>
      <c r="S371" s="21"/>
      <c r="T371" s="21"/>
      <c r="U371" s="21"/>
      <c r="V371" s="21"/>
      <c r="W371" s="21"/>
      <c r="X371" s="21"/>
      <c r="Y371" s="21"/>
      <c r="Z371" s="21"/>
      <c r="AA371" s="21"/>
      <c r="AB371" s="21"/>
      <c r="AC371" s="21"/>
      <c r="AD371" s="21"/>
      <c r="AE371" s="21"/>
      <c r="AF371" s="21"/>
      <c r="AG371" s="21"/>
      <c r="AH371" s="21"/>
      <c r="AI371" s="21"/>
      <c r="AJ371" s="21"/>
      <c r="AK371" s="21"/>
      <c r="AL371" s="21"/>
    </row>
    <row r="372" spans="1:38">
      <c r="A372" s="28"/>
      <c r="B372" s="28"/>
      <c r="C372" s="28"/>
      <c r="D372" s="28"/>
      <c r="E372" s="28"/>
      <c r="F372" s="28"/>
      <c r="G372" s="28"/>
      <c r="H372" s="28"/>
      <c r="I372" s="28"/>
      <c r="J372" s="28"/>
      <c r="K372" s="28"/>
      <c r="L372" s="28"/>
      <c r="M372" s="28"/>
      <c r="N372" s="28"/>
      <c r="O372" s="28"/>
      <c r="P372" s="28"/>
      <c r="Q372" s="21"/>
      <c r="R372" s="21"/>
      <c r="S372" s="21"/>
      <c r="T372" s="21"/>
      <c r="U372" s="21"/>
      <c r="V372" s="21"/>
      <c r="W372" s="21"/>
      <c r="X372" s="21"/>
      <c r="Y372" s="21"/>
      <c r="Z372" s="21"/>
      <c r="AA372" s="21"/>
      <c r="AB372" s="21"/>
      <c r="AC372" s="21"/>
      <c r="AD372" s="21"/>
      <c r="AE372" s="21"/>
      <c r="AF372" s="21"/>
      <c r="AG372" s="21"/>
      <c r="AH372" s="21"/>
      <c r="AI372" s="21"/>
      <c r="AJ372" s="21"/>
      <c r="AK372" s="21"/>
      <c r="AL372" s="21"/>
    </row>
    <row r="373" spans="1:38">
      <c r="A373" s="28"/>
      <c r="B373" s="28"/>
      <c r="C373" s="28"/>
      <c r="D373" s="28"/>
      <c r="E373" s="28"/>
      <c r="F373" s="28"/>
      <c r="G373" s="28"/>
      <c r="H373" s="28"/>
      <c r="I373" s="28"/>
      <c r="J373" s="28"/>
      <c r="K373" s="28"/>
      <c r="L373" s="28"/>
      <c r="M373" s="28"/>
      <c r="N373" s="28"/>
      <c r="O373" s="28"/>
      <c r="P373" s="28"/>
      <c r="Q373" s="21"/>
      <c r="R373" s="21"/>
      <c r="S373" s="21"/>
      <c r="T373" s="21"/>
      <c r="U373" s="21"/>
      <c r="V373" s="21"/>
      <c r="W373" s="21"/>
      <c r="X373" s="21"/>
      <c r="Y373" s="21"/>
      <c r="Z373" s="21"/>
      <c r="AA373" s="21"/>
      <c r="AB373" s="21"/>
      <c r="AC373" s="21"/>
      <c r="AD373" s="21"/>
      <c r="AE373" s="21"/>
      <c r="AF373" s="21"/>
      <c r="AG373" s="21"/>
      <c r="AH373" s="21"/>
      <c r="AI373" s="21"/>
      <c r="AJ373" s="21"/>
      <c r="AK373" s="21"/>
      <c r="AL373" s="21"/>
    </row>
    <row r="374" spans="1:38">
      <c r="A374" s="28"/>
      <c r="B374" s="28"/>
      <c r="C374" s="28"/>
      <c r="D374" s="28"/>
      <c r="E374" s="28"/>
      <c r="F374" s="28"/>
      <c r="G374" s="28"/>
      <c r="H374" s="28"/>
      <c r="I374" s="28"/>
      <c r="J374" s="28"/>
      <c r="K374" s="28"/>
      <c r="L374" s="28"/>
      <c r="M374" s="28"/>
      <c r="N374" s="28"/>
      <c r="O374" s="28"/>
      <c r="P374" s="28"/>
      <c r="Q374" s="21"/>
      <c r="R374" s="21"/>
      <c r="S374" s="21"/>
      <c r="T374" s="21"/>
      <c r="U374" s="21"/>
      <c r="V374" s="21"/>
      <c r="W374" s="21"/>
      <c r="X374" s="21"/>
      <c r="Y374" s="21"/>
      <c r="Z374" s="21"/>
      <c r="AA374" s="21"/>
      <c r="AB374" s="21"/>
      <c r="AC374" s="21"/>
      <c r="AD374" s="21"/>
      <c r="AE374" s="21"/>
      <c r="AF374" s="21"/>
      <c r="AG374" s="21"/>
      <c r="AH374" s="21"/>
      <c r="AI374" s="21"/>
      <c r="AJ374" s="21"/>
      <c r="AK374" s="21"/>
      <c r="AL374" s="21"/>
    </row>
    <row r="375" spans="1:38">
      <c r="A375" s="28"/>
      <c r="B375" s="28"/>
      <c r="C375" s="28"/>
      <c r="D375" s="28"/>
      <c r="E375" s="28"/>
      <c r="F375" s="28"/>
      <c r="G375" s="28"/>
      <c r="H375" s="28"/>
      <c r="I375" s="28"/>
      <c r="J375" s="28"/>
      <c r="K375" s="28"/>
      <c r="L375" s="28"/>
      <c r="M375" s="28"/>
      <c r="N375" s="28"/>
      <c r="O375" s="28"/>
      <c r="P375" s="28"/>
      <c r="Q375" s="21"/>
      <c r="R375" s="21"/>
      <c r="S375" s="21"/>
      <c r="T375" s="21"/>
      <c r="U375" s="21"/>
      <c r="V375" s="21"/>
      <c r="W375" s="21"/>
      <c r="X375" s="21"/>
      <c r="Y375" s="21"/>
      <c r="Z375" s="21"/>
      <c r="AA375" s="21"/>
      <c r="AB375" s="21"/>
      <c r="AC375" s="21"/>
      <c r="AD375" s="21"/>
      <c r="AE375" s="21"/>
      <c r="AF375" s="21"/>
      <c r="AG375" s="21"/>
      <c r="AH375" s="21"/>
      <c r="AI375" s="21"/>
      <c r="AJ375" s="21"/>
      <c r="AK375" s="21"/>
      <c r="AL375" s="21"/>
    </row>
    <row r="376" spans="1:38">
      <c r="A376" s="28"/>
      <c r="B376" s="28"/>
      <c r="C376" s="28"/>
      <c r="D376" s="28"/>
      <c r="E376" s="28"/>
      <c r="F376" s="28"/>
      <c r="G376" s="28"/>
      <c r="H376" s="28"/>
      <c r="I376" s="28"/>
      <c r="J376" s="28"/>
      <c r="K376" s="28"/>
      <c r="L376" s="28"/>
      <c r="M376" s="28"/>
      <c r="N376" s="28"/>
      <c r="O376" s="28"/>
      <c r="P376" s="28"/>
      <c r="Q376" s="21"/>
      <c r="R376" s="21"/>
      <c r="S376" s="21"/>
      <c r="T376" s="21"/>
      <c r="U376" s="21"/>
      <c r="V376" s="21"/>
      <c r="W376" s="21"/>
      <c r="X376" s="21"/>
      <c r="Y376" s="21"/>
      <c r="Z376" s="21"/>
      <c r="AA376" s="21"/>
      <c r="AB376" s="21"/>
      <c r="AC376" s="21"/>
      <c r="AD376" s="21"/>
      <c r="AE376" s="21"/>
      <c r="AF376" s="21"/>
      <c r="AG376" s="21"/>
      <c r="AH376" s="21"/>
      <c r="AI376" s="21"/>
      <c r="AJ376" s="21"/>
      <c r="AK376" s="21"/>
      <c r="AL376" s="21"/>
    </row>
    <row r="377" spans="1:38">
      <c r="A377" s="28"/>
      <c r="B377" s="28"/>
      <c r="C377" s="28"/>
      <c r="D377" s="28"/>
      <c r="E377" s="28"/>
      <c r="F377" s="28"/>
      <c r="G377" s="28"/>
      <c r="H377" s="28"/>
      <c r="I377" s="28"/>
      <c r="J377" s="28"/>
      <c r="K377" s="28"/>
      <c r="L377" s="28"/>
      <c r="M377" s="28"/>
      <c r="N377" s="28"/>
      <c r="O377" s="28"/>
      <c r="P377" s="28"/>
      <c r="Q377" s="21"/>
      <c r="R377" s="21"/>
      <c r="S377" s="21"/>
      <c r="T377" s="21"/>
      <c r="U377" s="21"/>
      <c r="V377" s="21"/>
      <c r="W377" s="21"/>
      <c r="X377" s="21"/>
      <c r="Y377" s="21"/>
      <c r="Z377" s="21"/>
      <c r="AA377" s="21"/>
      <c r="AB377" s="21"/>
      <c r="AC377" s="21"/>
      <c r="AD377" s="21"/>
      <c r="AE377" s="21"/>
      <c r="AF377" s="21"/>
      <c r="AG377" s="21"/>
      <c r="AH377" s="21"/>
      <c r="AI377" s="21"/>
      <c r="AJ377" s="21"/>
      <c r="AK377" s="21"/>
      <c r="AL377" s="21"/>
    </row>
    <row r="378" spans="1:38">
      <c r="A378" s="28"/>
      <c r="B378" s="28"/>
      <c r="C378" s="28"/>
      <c r="D378" s="28"/>
      <c r="E378" s="28"/>
      <c r="F378" s="28"/>
      <c r="G378" s="28"/>
      <c r="H378" s="28"/>
      <c r="I378" s="28"/>
      <c r="J378" s="28"/>
      <c r="K378" s="28"/>
      <c r="L378" s="28"/>
      <c r="M378" s="28"/>
      <c r="N378" s="28"/>
      <c r="O378" s="28"/>
      <c r="P378" s="28"/>
      <c r="Q378" s="21"/>
      <c r="R378" s="21"/>
      <c r="S378" s="21"/>
      <c r="T378" s="21"/>
      <c r="U378" s="21"/>
      <c r="V378" s="21"/>
      <c r="W378" s="21"/>
      <c r="X378" s="21"/>
      <c r="Y378" s="21"/>
      <c r="Z378" s="21"/>
      <c r="AA378" s="21"/>
      <c r="AB378" s="21"/>
      <c r="AC378" s="21"/>
      <c r="AD378" s="21"/>
      <c r="AE378" s="21"/>
      <c r="AF378" s="21"/>
      <c r="AG378" s="21"/>
      <c r="AH378" s="21"/>
      <c r="AI378" s="21"/>
      <c r="AJ378" s="21"/>
      <c r="AK378" s="21"/>
      <c r="AL378" s="21"/>
    </row>
    <row r="379" spans="1:38">
      <c r="A379" s="28"/>
      <c r="B379" s="28"/>
      <c r="C379" s="28"/>
      <c r="D379" s="28"/>
      <c r="E379" s="28"/>
      <c r="F379" s="28"/>
      <c r="G379" s="28"/>
      <c r="H379" s="28"/>
      <c r="I379" s="28"/>
      <c r="J379" s="28"/>
      <c r="K379" s="28"/>
      <c r="L379" s="28"/>
      <c r="M379" s="28"/>
      <c r="N379" s="28"/>
      <c r="O379" s="28"/>
      <c r="P379" s="28"/>
      <c r="Q379" s="21"/>
      <c r="R379" s="21"/>
      <c r="S379" s="21"/>
      <c r="T379" s="21"/>
      <c r="U379" s="21"/>
      <c r="V379" s="21"/>
      <c r="W379" s="21"/>
      <c r="X379" s="21"/>
      <c r="Y379" s="21"/>
      <c r="Z379" s="21"/>
      <c r="AA379" s="21"/>
      <c r="AB379" s="21"/>
      <c r="AC379" s="21"/>
      <c r="AD379" s="21"/>
      <c r="AE379" s="21"/>
      <c r="AF379" s="21"/>
      <c r="AG379" s="21"/>
      <c r="AH379" s="21"/>
      <c r="AI379" s="21"/>
      <c r="AJ379" s="21"/>
      <c r="AK379" s="21"/>
      <c r="AL379" s="21"/>
    </row>
    <row r="380" spans="1:38">
      <c r="A380" s="28"/>
      <c r="B380" s="28"/>
      <c r="C380" s="28"/>
      <c r="D380" s="28"/>
      <c r="E380" s="28"/>
      <c r="F380" s="28"/>
      <c r="G380" s="28"/>
      <c r="H380" s="28"/>
      <c r="I380" s="28"/>
      <c r="J380" s="28"/>
      <c r="K380" s="28"/>
      <c r="L380" s="28"/>
      <c r="M380" s="28"/>
      <c r="N380" s="28"/>
      <c r="O380" s="28"/>
      <c r="P380" s="28"/>
      <c r="Q380" s="21"/>
      <c r="R380" s="21"/>
      <c r="S380" s="21"/>
      <c r="T380" s="21"/>
      <c r="U380" s="21"/>
      <c r="V380" s="21"/>
      <c r="W380" s="21"/>
      <c r="X380" s="21"/>
      <c r="Y380" s="21"/>
      <c r="Z380" s="21"/>
      <c r="AA380" s="21"/>
      <c r="AB380" s="21"/>
      <c r="AC380" s="21"/>
      <c r="AD380" s="21"/>
      <c r="AE380" s="21"/>
      <c r="AF380" s="21"/>
      <c r="AG380" s="21"/>
      <c r="AH380" s="21"/>
      <c r="AI380" s="21"/>
      <c r="AJ380" s="21"/>
      <c r="AK380" s="21"/>
      <c r="AL380" s="21"/>
    </row>
    <row r="381" spans="1:38">
      <c r="A381" s="28"/>
      <c r="B381" s="28"/>
      <c r="C381" s="28"/>
      <c r="D381" s="28"/>
      <c r="E381" s="28"/>
      <c r="F381" s="28"/>
      <c r="G381" s="28"/>
      <c r="H381" s="28"/>
      <c r="I381" s="28"/>
      <c r="J381" s="28"/>
      <c r="K381" s="28"/>
      <c r="L381" s="28"/>
      <c r="M381" s="28"/>
      <c r="N381" s="28"/>
      <c r="O381" s="28"/>
      <c r="P381" s="28"/>
      <c r="Q381" s="21"/>
      <c r="R381" s="21"/>
      <c r="S381" s="21"/>
      <c r="T381" s="21"/>
      <c r="U381" s="21"/>
      <c r="V381" s="21"/>
      <c r="W381" s="21"/>
      <c r="X381" s="21"/>
      <c r="Y381" s="21"/>
      <c r="Z381" s="21"/>
      <c r="AA381" s="21"/>
      <c r="AB381" s="21"/>
      <c r="AC381" s="21"/>
      <c r="AD381" s="21"/>
      <c r="AE381" s="21"/>
      <c r="AF381" s="21"/>
      <c r="AG381" s="21"/>
      <c r="AH381" s="21"/>
      <c r="AI381" s="21"/>
      <c r="AJ381" s="21"/>
      <c r="AK381" s="21"/>
      <c r="AL381" s="21"/>
    </row>
    <row r="382" spans="1:38">
      <c r="A382" s="28"/>
      <c r="B382" s="28"/>
      <c r="C382" s="28"/>
      <c r="D382" s="28"/>
      <c r="E382" s="28"/>
      <c r="F382" s="28"/>
      <c r="G382" s="28"/>
      <c r="H382" s="28"/>
      <c r="I382" s="28"/>
      <c r="J382" s="28"/>
      <c r="K382" s="28"/>
      <c r="L382" s="28"/>
      <c r="M382" s="28"/>
      <c r="N382" s="28"/>
      <c r="O382" s="28"/>
      <c r="P382" s="28"/>
      <c r="Q382" s="21"/>
      <c r="R382" s="21"/>
      <c r="S382" s="21"/>
      <c r="T382" s="21"/>
      <c r="U382" s="21"/>
      <c r="V382" s="21"/>
      <c r="W382" s="21"/>
      <c r="X382" s="21"/>
      <c r="Y382" s="21"/>
      <c r="Z382" s="21"/>
      <c r="AA382" s="21"/>
      <c r="AB382" s="21"/>
      <c r="AC382" s="21"/>
      <c r="AD382" s="21"/>
      <c r="AE382" s="21"/>
      <c r="AF382" s="21"/>
      <c r="AG382" s="21"/>
      <c r="AH382" s="21"/>
      <c r="AI382" s="21"/>
      <c r="AJ382" s="21"/>
      <c r="AK382" s="21"/>
      <c r="AL382" s="21"/>
    </row>
    <row r="383" spans="1:38">
      <c r="A383" s="28"/>
      <c r="B383" s="28"/>
      <c r="C383" s="28"/>
      <c r="D383" s="28"/>
      <c r="E383" s="28"/>
      <c r="F383" s="28"/>
      <c r="G383" s="28"/>
      <c r="H383" s="28"/>
      <c r="I383" s="28"/>
      <c r="J383" s="28"/>
      <c r="K383" s="28"/>
      <c r="L383" s="28"/>
      <c r="M383" s="28"/>
      <c r="N383" s="28"/>
      <c r="O383" s="28"/>
      <c r="P383" s="28"/>
      <c r="Q383" s="21"/>
      <c r="R383" s="21"/>
      <c r="S383" s="21"/>
      <c r="T383" s="21"/>
      <c r="U383" s="21"/>
      <c r="V383" s="21"/>
      <c r="W383" s="21"/>
      <c r="X383" s="21"/>
      <c r="Y383" s="21"/>
      <c r="Z383" s="21"/>
      <c r="AA383" s="21"/>
      <c r="AB383" s="21"/>
      <c r="AC383" s="21"/>
      <c r="AD383" s="21"/>
      <c r="AE383" s="21"/>
      <c r="AF383" s="21"/>
      <c r="AG383" s="21"/>
      <c r="AH383" s="21"/>
      <c r="AI383" s="21"/>
      <c r="AJ383" s="21"/>
      <c r="AK383" s="21"/>
      <c r="AL383" s="21"/>
    </row>
    <row r="384" spans="1:38">
      <c r="A384" s="28"/>
      <c r="B384" s="28"/>
      <c r="C384" s="28"/>
      <c r="D384" s="28"/>
      <c r="E384" s="28"/>
      <c r="F384" s="28"/>
      <c r="G384" s="28"/>
      <c r="H384" s="28"/>
      <c r="I384" s="28"/>
      <c r="J384" s="28"/>
      <c r="K384" s="28"/>
      <c r="L384" s="28"/>
      <c r="M384" s="28"/>
      <c r="N384" s="28"/>
      <c r="O384" s="28"/>
      <c r="P384" s="28"/>
      <c r="Q384" s="21"/>
      <c r="R384" s="21"/>
      <c r="S384" s="21"/>
      <c r="T384" s="21"/>
      <c r="U384" s="21"/>
      <c r="V384" s="21"/>
      <c r="W384" s="21"/>
      <c r="X384" s="21"/>
      <c r="Y384" s="21"/>
      <c r="Z384" s="21"/>
      <c r="AA384" s="21"/>
      <c r="AB384" s="21"/>
      <c r="AC384" s="21"/>
      <c r="AD384" s="21"/>
      <c r="AE384" s="21"/>
      <c r="AF384" s="21"/>
      <c r="AG384" s="21"/>
      <c r="AH384" s="21"/>
      <c r="AI384" s="21"/>
      <c r="AJ384" s="21"/>
      <c r="AK384" s="21"/>
      <c r="AL384" s="21"/>
    </row>
    <row r="385" spans="1:38">
      <c r="A385" s="28"/>
      <c r="B385" s="28"/>
      <c r="C385" s="28"/>
      <c r="D385" s="28"/>
      <c r="E385" s="28"/>
      <c r="F385" s="28"/>
      <c r="G385" s="28"/>
      <c r="H385" s="28"/>
      <c r="I385" s="28"/>
      <c r="J385" s="28"/>
      <c r="K385" s="28"/>
      <c r="L385" s="28"/>
      <c r="M385" s="28"/>
      <c r="N385" s="28"/>
      <c r="O385" s="28"/>
      <c r="P385" s="28"/>
      <c r="Q385" s="21"/>
      <c r="R385" s="21"/>
      <c r="S385" s="21"/>
      <c r="T385" s="21"/>
      <c r="U385" s="21"/>
      <c r="V385" s="21"/>
      <c r="W385" s="21"/>
      <c r="X385" s="21"/>
      <c r="Y385" s="21"/>
      <c r="Z385" s="21"/>
      <c r="AA385" s="21"/>
      <c r="AB385" s="21"/>
      <c r="AC385" s="21"/>
      <c r="AD385" s="21"/>
      <c r="AE385" s="21"/>
      <c r="AF385" s="21"/>
      <c r="AG385" s="21"/>
      <c r="AH385" s="21"/>
      <c r="AI385" s="21"/>
      <c r="AJ385" s="21"/>
      <c r="AK385" s="21"/>
      <c r="AL385" s="21"/>
    </row>
    <row r="386" spans="1:38">
      <c r="A386" s="28"/>
      <c r="B386" s="28"/>
      <c r="C386" s="28"/>
      <c r="D386" s="28"/>
      <c r="E386" s="28"/>
      <c r="F386" s="28"/>
      <c r="G386" s="28"/>
      <c r="H386" s="28"/>
      <c r="I386" s="28"/>
      <c r="J386" s="28"/>
      <c r="K386" s="28"/>
      <c r="L386" s="28"/>
      <c r="M386" s="28"/>
      <c r="N386" s="28"/>
      <c r="O386" s="28"/>
      <c r="P386" s="28"/>
      <c r="Q386" s="21"/>
      <c r="R386" s="21"/>
      <c r="S386" s="21"/>
      <c r="T386" s="21"/>
      <c r="U386" s="21"/>
      <c r="V386" s="21"/>
      <c r="W386" s="21"/>
      <c r="X386" s="21"/>
      <c r="Y386" s="21"/>
      <c r="Z386" s="21"/>
      <c r="AA386" s="21"/>
      <c r="AB386" s="21"/>
      <c r="AC386" s="21"/>
      <c r="AD386" s="21"/>
      <c r="AE386" s="21"/>
      <c r="AF386" s="21"/>
      <c r="AG386" s="21"/>
      <c r="AH386" s="21"/>
      <c r="AI386" s="21"/>
      <c r="AJ386" s="21"/>
      <c r="AK386" s="21"/>
      <c r="AL386" s="21"/>
    </row>
    <row r="387" spans="1:38">
      <c r="A387" s="28"/>
      <c r="B387" s="28"/>
      <c r="C387" s="28"/>
      <c r="D387" s="28"/>
      <c r="E387" s="28"/>
      <c r="F387" s="28"/>
      <c r="G387" s="28"/>
      <c r="H387" s="28"/>
      <c r="I387" s="28"/>
      <c r="J387" s="28"/>
      <c r="K387" s="28"/>
      <c r="L387" s="28"/>
      <c r="M387" s="28"/>
      <c r="N387" s="28"/>
      <c r="O387" s="28"/>
      <c r="P387" s="28"/>
      <c r="Q387" s="21"/>
      <c r="R387" s="21"/>
      <c r="S387" s="21"/>
      <c r="T387" s="21"/>
      <c r="U387" s="21"/>
      <c r="V387" s="21"/>
      <c r="W387" s="21"/>
      <c r="X387" s="21"/>
      <c r="Y387" s="21"/>
      <c r="Z387" s="21"/>
      <c r="AA387" s="21"/>
      <c r="AB387" s="21"/>
      <c r="AC387" s="21"/>
      <c r="AD387" s="21"/>
      <c r="AE387" s="21"/>
      <c r="AF387" s="21"/>
      <c r="AG387" s="21"/>
      <c r="AH387" s="21"/>
      <c r="AI387" s="21"/>
      <c r="AJ387" s="21"/>
      <c r="AK387" s="21"/>
      <c r="AL387" s="21"/>
    </row>
    <row r="388" spans="1:38">
      <c r="A388" s="28"/>
      <c r="B388" s="28"/>
      <c r="C388" s="28"/>
      <c r="D388" s="28"/>
      <c r="E388" s="28"/>
      <c r="F388" s="28"/>
      <c r="G388" s="28"/>
      <c r="H388" s="28"/>
      <c r="I388" s="28"/>
      <c r="J388" s="28"/>
      <c r="K388" s="28"/>
      <c r="L388" s="28"/>
      <c r="M388" s="28"/>
      <c r="N388" s="28"/>
      <c r="O388" s="28"/>
      <c r="P388" s="28"/>
      <c r="Q388" s="21"/>
      <c r="R388" s="21"/>
      <c r="S388" s="21"/>
      <c r="T388" s="21"/>
      <c r="U388" s="21"/>
      <c r="V388" s="21"/>
      <c r="W388" s="21"/>
      <c r="X388" s="21"/>
      <c r="Y388" s="21"/>
      <c r="Z388" s="21"/>
      <c r="AA388" s="21"/>
      <c r="AB388" s="21"/>
      <c r="AC388" s="21"/>
      <c r="AD388" s="21"/>
      <c r="AE388" s="21"/>
      <c r="AF388" s="21"/>
      <c r="AG388" s="21"/>
      <c r="AH388" s="21"/>
      <c r="AI388" s="21"/>
      <c r="AJ388" s="21"/>
      <c r="AK388" s="21"/>
      <c r="AL388" s="21"/>
    </row>
    <row r="389" spans="1:38">
      <c r="A389" s="28"/>
      <c r="B389" s="28"/>
      <c r="C389" s="28"/>
      <c r="D389" s="28"/>
      <c r="E389" s="28"/>
      <c r="F389" s="28"/>
      <c r="G389" s="28"/>
      <c r="H389" s="28"/>
      <c r="I389" s="28"/>
      <c r="J389" s="28"/>
      <c r="K389" s="28"/>
      <c r="L389" s="28"/>
      <c r="M389" s="28"/>
      <c r="N389" s="28"/>
      <c r="O389" s="28"/>
      <c r="P389" s="28"/>
      <c r="Q389" s="21"/>
      <c r="R389" s="21"/>
      <c r="S389" s="21"/>
      <c r="T389" s="21"/>
      <c r="U389" s="21"/>
      <c r="V389" s="21"/>
      <c r="W389" s="21"/>
      <c r="X389" s="21"/>
      <c r="Y389" s="21"/>
      <c r="Z389" s="21"/>
      <c r="AA389" s="21"/>
      <c r="AB389" s="21"/>
      <c r="AC389" s="21"/>
      <c r="AD389" s="21"/>
      <c r="AE389" s="21"/>
      <c r="AF389" s="21"/>
      <c r="AG389" s="21"/>
      <c r="AH389" s="21"/>
      <c r="AI389" s="21"/>
      <c r="AJ389" s="21"/>
      <c r="AK389" s="21"/>
      <c r="AL389" s="21"/>
    </row>
    <row r="390" spans="1:38">
      <c r="A390" s="28"/>
      <c r="B390" s="28"/>
      <c r="C390" s="28"/>
      <c r="D390" s="28"/>
      <c r="E390" s="28"/>
      <c r="F390" s="28"/>
      <c r="G390" s="28"/>
      <c r="H390" s="28"/>
      <c r="I390" s="28"/>
      <c r="J390" s="28"/>
      <c r="K390" s="28"/>
      <c r="L390" s="28"/>
      <c r="M390" s="28"/>
      <c r="N390" s="28"/>
      <c r="O390" s="28"/>
      <c r="P390" s="28"/>
      <c r="Q390" s="21"/>
      <c r="R390" s="21"/>
      <c r="S390" s="21"/>
      <c r="T390" s="21"/>
      <c r="U390" s="21"/>
      <c r="V390" s="21"/>
      <c r="W390" s="21"/>
      <c r="X390" s="21"/>
      <c r="Y390" s="21"/>
      <c r="Z390" s="21"/>
      <c r="AA390" s="21"/>
      <c r="AB390" s="21"/>
      <c r="AC390" s="21"/>
      <c r="AD390" s="21"/>
      <c r="AE390" s="21"/>
      <c r="AF390" s="21"/>
      <c r="AG390" s="21"/>
      <c r="AH390" s="21"/>
      <c r="AI390" s="21"/>
      <c r="AJ390" s="21"/>
      <c r="AK390" s="21"/>
      <c r="AL390" s="21"/>
    </row>
    <row r="391" spans="1:38">
      <c r="A391" s="28"/>
      <c r="B391" s="28"/>
      <c r="C391" s="28"/>
      <c r="D391" s="28"/>
      <c r="E391" s="28"/>
      <c r="F391" s="28"/>
      <c r="G391" s="28"/>
      <c r="H391" s="28"/>
      <c r="I391" s="28"/>
      <c r="J391" s="28"/>
      <c r="K391" s="28"/>
      <c r="L391" s="28"/>
      <c r="M391" s="28"/>
      <c r="N391" s="28"/>
      <c r="O391" s="28"/>
      <c r="P391" s="28"/>
      <c r="Q391" s="21"/>
      <c r="R391" s="21"/>
      <c r="S391" s="21"/>
      <c r="T391" s="21"/>
      <c r="U391" s="21"/>
      <c r="V391" s="21"/>
      <c r="W391" s="21"/>
      <c r="X391" s="21"/>
      <c r="Y391" s="21"/>
      <c r="Z391" s="21"/>
      <c r="AA391" s="21"/>
      <c r="AB391" s="21"/>
      <c r="AC391" s="21"/>
      <c r="AD391" s="21"/>
      <c r="AE391" s="21"/>
      <c r="AF391" s="21"/>
      <c r="AG391" s="21"/>
      <c r="AH391" s="21"/>
      <c r="AI391" s="21"/>
      <c r="AJ391" s="21"/>
      <c r="AK391" s="21"/>
      <c r="AL391" s="21"/>
    </row>
    <row r="392" spans="1:38">
      <c r="A392" s="28"/>
      <c r="B392" s="28"/>
      <c r="C392" s="28"/>
      <c r="D392" s="28"/>
      <c r="E392" s="28"/>
      <c r="F392" s="28"/>
      <c r="G392" s="28"/>
      <c r="H392" s="28"/>
      <c r="I392" s="28"/>
      <c r="J392" s="28"/>
      <c r="K392" s="28"/>
      <c r="L392" s="28"/>
      <c r="M392" s="28"/>
      <c r="N392" s="28"/>
      <c r="O392" s="28"/>
      <c r="P392" s="28"/>
      <c r="Q392" s="21"/>
      <c r="R392" s="21"/>
      <c r="S392" s="21"/>
      <c r="T392" s="21"/>
      <c r="U392" s="21"/>
      <c r="V392" s="21"/>
      <c r="W392" s="21"/>
      <c r="X392" s="21"/>
      <c r="Y392" s="21"/>
      <c r="Z392" s="21"/>
      <c r="AA392" s="21"/>
      <c r="AB392" s="21"/>
      <c r="AC392" s="21"/>
      <c r="AD392" s="21"/>
      <c r="AE392" s="21"/>
      <c r="AF392" s="21"/>
      <c r="AG392" s="21"/>
      <c r="AH392" s="21"/>
      <c r="AI392" s="21"/>
      <c r="AJ392" s="21"/>
      <c r="AK392" s="21"/>
      <c r="AL392" s="21"/>
    </row>
    <row r="393" spans="1:38">
      <c r="A393" s="28"/>
      <c r="B393" s="28"/>
      <c r="C393" s="28"/>
      <c r="D393" s="28"/>
      <c r="E393" s="28"/>
      <c r="F393" s="28"/>
      <c r="G393" s="28"/>
      <c r="H393" s="28"/>
      <c r="I393" s="28"/>
      <c r="J393" s="28"/>
      <c r="K393" s="28"/>
      <c r="L393" s="28"/>
      <c r="M393" s="28"/>
      <c r="N393" s="28"/>
      <c r="O393" s="28"/>
      <c r="P393" s="28"/>
      <c r="Q393" s="21"/>
      <c r="R393" s="21"/>
      <c r="S393" s="21"/>
      <c r="T393" s="21"/>
      <c r="U393" s="21"/>
      <c r="V393" s="21"/>
      <c r="W393" s="21"/>
      <c r="X393" s="21"/>
      <c r="Y393" s="21"/>
      <c r="Z393" s="21"/>
      <c r="AA393" s="21"/>
      <c r="AB393" s="21"/>
      <c r="AC393" s="21"/>
      <c r="AD393" s="21"/>
      <c r="AE393" s="21"/>
      <c r="AF393" s="21"/>
      <c r="AG393" s="21"/>
      <c r="AH393" s="21"/>
      <c r="AI393" s="21"/>
      <c r="AJ393" s="21"/>
      <c r="AK393" s="21"/>
      <c r="AL393" s="21"/>
    </row>
    <row r="394" spans="1:38">
      <c r="A394" s="28"/>
      <c r="B394" s="28"/>
      <c r="C394" s="28"/>
      <c r="D394" s="28"/>
      <c r="E394" s="28"/>
      <c r="F394" s="28"/>
      <c r="G394" s="28"/>
      <c r="H394" s="28"/>
      <c r="I394" s="28"/>
      <c r="J394" s="28"/>
      <c r="K394" s="28"/>
      <c r="L394" s="28"/>
      <c r="M394" s="28"/>
      <c r="N394" s="28"/>
      <c r="O394" s="28"/>
      <c r="P394" s="28"/>
      <c r="Q394" s="21"/>
      <c r="R394" s="21"/>
      <c r="S394" s="21"/>
      <c r="T394" s="21"/>
      <c r="U394" s="21"/>
      <c r="V394" s="21"/>
      <c r="W394" s="21"/>
      <c r="X394" s="21"/>
      <c r="Y394" s="21"/>
      <c r="Z394" s="21"/>
      <c r="AA394" s="21"/>
      <c r="AB394" s="21"/>
      <c r="AC394" s="21"/>
      <c r="AD394" s="21"/>
      <c r="AE394" s="21"/>
      <c r="AF394" s="21"/>
      <c r="AG394" s="21"/>
      <c r="AH394" s="21"/>
      <c r="AI394" s="21"/>
      <c r="AJ394" s="21"/>
      <c r="AK394" s="21"/>
      <c r="AL394" s="21"/>
    </row>
    <row r="395" spans="1:38">
      <c r="A395" s="28"/>
      <c r="B395" s="28"/>
      <c r="C395" s="28"/>
      <c r="D395" s="28"/>
      <c r="E395" s="28"/>
      <c r="F395" s="28"/>
      <c r="G395" s="28"/>
      <c r="H395" s="28"/>
      <c r="I395" s="28"/>
      <c r="J395" s="28"/>
      <c r="K395" s="28"/>
      <c r="L395" s="28"/>
      <c r="M395" s="28"/>
      <c r="N395" s="28"/>
      <c r="O395" s="28"/>
      <c r="P395" s="28"/>
      <c r="Q395" s="21"/>
      <c r="R395" s="21"/>
      <c r="S395" s="21"/>
      <c r="T395" s="21"/>
      <c r="U395" s="21"/>
      <c r="V395" s="21"/>
      <c r="W395" s="21"/>
      <c r="X395" s="21"/>
      <c r="Y395" s="21"/>
      <c r="Z395" s="21"/>
      <c r="AA395" s="21"/>
      <c r="AB395" s="21"/>
      <c r="AC395" s="21"/>
      <c r="AD395" s="21"/>
      <c r="AE395" s="21"/>
      <c r="AF395" s="21"/>
      <c r="AG395" s="21"/>
      <c r="AH395" s="21"/>
      <c r="AI395" s="21"/>
      <c r="AJ395" s="21"/>
      <c r="AK395" s="21"/>
      <c r="AL395" s="21"/>
    </row>
    <row r="396" spans="1:38">
      <c r="A396" s="28"/>
      <c r="B396" s="28"/>
      <c r="C396" s="28"/>
      <c r="D396" s="28"/>
      <c r="E396" s="28"/>
      <c r="F396" s="28"/>
      <c r="G396" s="28"/>
      <c r="H396" s="28"/>
      <c r="I396" s="28"/>
      <c r="J396" s="28"/>
      <c r="K396" s="28"/>
      <c r="L396" s="28"/>
      <c r="M396" s="28"/>
      <c r="N396" s="28"/>
      <c r="O396" s="28"/>
      <c r="P396" s="28"/>
      <c r="Q396" s="21"/>
      <c r="R396" s="21"/>
      <c r="S396" s="21"/>
      <c r="T396" s="21"/>
      <c r="U396" s="21"/>
      <c r="V396" s="21"/>
      <c r="W396" s="21"/>
      <c r="X396" s="21"/>
      <c r="Y396" s="21"/>
      <c r="Z396" s="21"/>
      <c r="AA396" s="21"/>
      <c r="AB396" s="21"/>
      <c r="AC396" s="21"/>
      <c r="AD396" s="21"/>
      <c r="AE396" s="21"/>
      <c r="AF396" s="21"/>
      <c r="AG396" s="21"/>
      <c r="AH396" s="21"/>
      <c r="AI396" s="21"/>
      <c r="AJ396" s="21"/>
      <c r="AK396" s="21"/>
      <c r="AL396" s="21"/>
    </row>
    <row r="397" spans="1:38">
      <c r="A397" s="28"/>
      <c r="B397" s="28"/>
      <c r="C397" s="28"/>
      <c r="D397" s="28"/>
      <c r="E397" s="28"/>
      <c r="F397" s="28"/>
      <c r="G397" s="28"/>
      <c r="H397" s="28"/>
      <c r="I397" s="28"/>
      <c r="J397" s="28"/>
      <c r="K397" s="28"/>
      <c r="L397" s="28"/>
      <c r="M397" s="28"/>
      <c r="N397" s="28"/>
      <c r="O397" s="28"/>
      <c r="P397" s="28"/>
      <c r="Q397" s="21"/>
      <c r="R397" s="21"/>
      <c r="S397" s="21"/>
      <c r="T397" s="21"/>
      <c r="U397" s="21"/>
      <c r="V397" s="21"/>
      <c r="W397" s="21"/>
      <c r="X397" s="21"/>
      <c r="Y397" s="21"/>
      <c r="Z397" s="21"/>
      <c r="AA397" s="21"/>
      <c r="AB397" s="21"/>
      <c r="AC397" s="21"/>
      <c r="AD397" s="21"/>
      <c r="AE397" s="21"/>
      <c r="AF397" s="21"/>
      <c r="AG397" s="21"/>
      <c r="AH397" s="21"/>
      <c r="AI397" s="21"/>
      <c r="AJ397" s="21"/>
      <c r="AK397" s="21"/>
      <c r="AL397" s="21"/>
    </row>
    <row r="398" spans="1:38">
      <c r="A398" s="28"/>
      <c r="B398" s="28"/>
      <c r="C398" s="28"/>
      <c r="D398" s="28"/>
      <c r="E398" s="28"/>
      <c r="F398" s="28"/>
      <c r="G398" s="28"/>
      <c r="H398" s="28"/>
      <c r="I398" s="28"/>
      <c r="J398" s="28"/>
      <c r="K398" s="28"/>
      <c r="L398" s="28"/>
      <c r="M398" s="28"/>
      <c r="N398" s="28"/>
      <c r="O398" s="28"/>
      <c r="P398" s="28"/>
      <c r="Q398" s="21"/>
      <c r="R398" s="21"/>
      <c r="S398" s="21"/>
      <c r="T398" s="21"/>
      <c r="U398" s="21"/>
      <c r="V398" s="21"/>
      <c r="W398" s="21"/>
      <c r="X398" s="21"/>
      <c r="Y398" s="21"/>
      <c r="Z398" s="21"/>
      <c r="AA398" s="21"/>
      <c r="AB398" s="21"/>
      <c r="AC398" s="21"/>
      <c r="AD398" s="21"/>
      <c r="AE398" s="21"/>
      <c r="AF398" s="21"/>
      <c r="AG398" s="21"/>
      <c r="AH398" s="21"/>
      <c r="AI398" s="21"/>
      <c r="AJ398" s="21"/>
      <c r="AK398" s="21"/>
      <c r="AL398" s="21"/>
    </row>
    <row r="399" spans="1:38">
      <c r="A399" s="28"/>
      <c r="B399" s="28"/>
      <c r="C399" s="28"/>
      <c r="D399" s="28"/>
      <c r="E399" s="28"/>
      <c r="F399" s="28"/>
      <c r="G399" s="28"/>
      <c r="H399" s="28"/>
      <c r="I399" s="28"/>
      <c r="J399" s="28"/>
      <c r="K399" s="28"/>
      <c r="L399" s="28"/>
      <c r="M399" s="28"/>
      <c r="N399" s="28"/>
      <c r="O399" s="28"/>
      <c r="P399" s="28"/>
      <c r="Q399" s="21"/>
      <c r="R399" s="21"/>
      <c r="S399" s="21"/>
      <c r="T399" s="21"/>
      <c r="U399" s="21"/>
      <c r="V399" s="21"/>
      <c r="W399" s="21"/>
      <c r="X399" s="21"/>
      <c r="Y399" s="21"/>
      <c r="Z399" s="21"/>
      <c r="AA399" s="21"/>
      <c r="AB399" s="21"/>
      <c r="AC399" s="21"/>
      <c r="AD399" s="21"/>
      <c r="AE399" s="21"/>
      <c r="AF399" s="21"/>
      <c r="AG399" s="21"/>
      <c r="AH399" s="21"/>
      <c r="AI399" s="21"/>
      <c r="AJ399" s="21"/>
      <c r="AK399" s="21"/>
      <c r="AL399" s="21"/>
    </row>
    <row r="400" spans="1:38">
      <c r="A400" s="28"/>
      <c r="B400" s="28"/>
      <c r="C400" s="28"/>
      <c r="D400" s="28"/>
      <c r="E400" s="28"/>
      <c r="F400" s="28"/>
      <c r="G400" s="28"/>
      <c r="H400" s="28"/>
      <c r="I400" s="28"/>
      <c r="J400" s="28"/>
      <c r="K400" s="28"/>
      <c r="L400" s="28"/>
      <c r="M400" s="28"/>
      <c r="N400" s="28"/>
      <c r="O400" s="28"/>
      <c r="P400" s="28"/>
      <c r="Q400" s="21"/>
      <c r="R400" s="21"/>
      <c r="S400" s="21"/>
      <c r="T400" s="21"/>
      <c r="U400" s="21"/>
      <c r="V400" s="21"/>
      <c r="W400" s="21"/>
      <c r="X400" s="21"/>
      <c r="Y400" s="21"/>
      <c r="Z400" s="21"/>
      <c r="AA400" s="21"/>
      <c r="AB400" s="21"/>
      <c r="AC400" s="21"/>
      <c r="AD400" s="21"/>
      <c r="AE400" s="21"/>
      <c r="AF400" s="21"/>
      <c r="AG400" s="21"/>
      <c r="AH400" s="21"/>
      <c r="AI400" s="21"/>
      <c r="AJ400" s="21"/>
      <c r="AK400" s="21"/>
      <c r="AL400" s="21"/>
    </row>
    <row r="401" spans="1:38">
      <c r="A401" s="28"/>
      <c r="B401" s="28"/>
      <c r="C401" s="28"/>
      <c r="D401" s="28"/>
      <c r="E401" s="28"/>
      <c r="F401" s="28"/>
      <c r="G401" s="28"/>
      <c r="H401" s="28"/>
      <c r="I401" s="28"/>
      <c r="J401" s="28"/>
      <c r="K401" s="28"/>
      <c r="L401" s="28"/>
      <c r="M401" s="28"/>
      <c r="N401" s="28"/>
      <c r="O401" s="28"/>
      <c r="P401" s="28"/>
      <c r="Q401" s="21"/>
      <c r="R401" s="21"/>
      <c r="S401" s="21"/>
      <c r="T401" s="21"/>
      <c r="U401" s="21"/>
      <c r="V401" s="21"/>
      <c r="W401" s="21"/>
      <c r="X401" s="21"/>
      <c r="Y401" s="21"/>
      <c r="Z401" s="21"/>
      <c r="AA401" s="21"/>
      <c r="AB401" s="21"/>
      <c r="AC401" s="21"/>
      <c r="AD401" s="21"/>
      <c r="AE401" s="21"/>
      <c r="AF401" s="21"/>
      <c r="AG401" s="21"/>
      <c r="AH401" s="21"/>
      <c r="AI401" s="21"/>
      <c r="AJ401" s="21"/>
      <c r="AK401" s="21"/>
      <c r="AL401" s="21"/>
    </row>
    <row r="402" spans="1:38">
      <c r="A402" s="28"/>
      <c r="B402" s="28"/>
      <c r="C402" s="28"/>
      <c r="D402" s="28"/>
      <c r="E402" s="28"/>
      <c r="F402" s="28"/>
      <c r="G402" s="28"/>
      <c r="H402" s="28"/>
      <c r="I402" s="28"/>
      <c r="J402" s="28"/>
      <c r="K402" s="28"/>
      <c r="L402" s="28"/>
      <c r="M402" s="28"/>
      <c r="N402" s="28"/>
      <c r="O402" s="28"/>
      <c r="P402" s="28"/>
      <c r="Q402" s="21"/>
      <c r="R402" s="21"/>
      <c r="S402" s="21"/>
      <c r="T402" s="21"/>
      <c r="U402" s="21"/>
      <c r="V402" s="21"/>
      <c r="W402" s="21"/>
      <c r="X402" s="21"/>
      <c r="Y402" s="21"/>
      <c r="Z402" s="21"/>
      <c r="AA402" s="21"/>
      <c r="AB402" s="21"/>
      <c r="AC402" s="21"/>
      <c r="AD402" s="21"/>
      <c r="AE402" s="21"/>
      <c r="AF402" s="21"/>
      <c r="AG402" s="21"/>
      <c r="AH402" s="21"/>
      <c r="AI402" s="21"/>
      <c r="AJ402" s="21"/>
      <c r="AK402" s="21"/>
      <c r="AL402" s="21"/>
    </row>
    <row r="403" spans="1:38">
      <c r="A403" s="28"/>
      <c r="B403" s="28"/>
      <c r="C403" s="28"/>
      <c r="D403" s="28"/>
      <c r="E403" s="28"/>
      <c r="F403" s="28"/>
      <c r="G403" s="28"/>
      <c r="H403" s="28"/>
      <c r="I403" s="28"/>
      <c r="J403" s="28"/>
      <c r="K403" s="28"/>
      <c r="L403" s="28"/>
      <c r="M403" s="28"/>
      <c r="N403" s="28"/>
      <c r="O403" s="28"/>
      <c r="P403" s="28"/>
      <c r="Q403" s="21"/>
      <c r="R403" s="21"/>
      <c r="S403" s="21"/>
      <c r="T403" s="21"/>
      <c r="U403" s="21"/>
      <c r="V403" s="21"/>
      <c r="W403" s="21"/>
      <c r="X403" s="21"/>
      <c r="Y403" s="21"/>
      <c r="Z403" s="21"/>
      <c r="AA403" s="21"/>
      <c r="AB403" s="21"/>
      <c r="AC403" s="21"/>
      <c r="AD403" s="21"/>
      <c r="AE403" s="21"/>
      <c r="AF403" s="21"/>
      <c r="AG403" s="21"/>
      <c r="AH403" s="21"/>
      <c r="AI403" s="21"/>
      <c r="AJ403" s="21"/>
      <c r="AK403" s="21"/>
      <c r="AL403" s="21"/>
    </row>
    <row r="404" spans="1:38">
      <c r="A404" s="28"/>
      <c r="B404" s="28"/>
      <c r="C404" s="28"/>
      <c r="D404" s="28"/>
      <c r="E404" s="28"/>
      <c r="F404" s="28"/>
      <c r="G404" s="28"/>
      <c r="H404" s="28"/>
      <c r="I404" s="28"/>
      <c r="J404" s="28"/>
      <c r="K404" s="28"/>
      <c r="L404" s="28"/>
      <c r="M404" s="28"/>
      <c r="N404" s="28"/>
      <c r="O404" s="28"/>
      <c r="P404" s="28"/>
      <c r="Q404" s="21"/>
      <c r="R404" s="21"/>
      <c r="S404" s="21"/>
      <c r="T404" s="21"/>
      <c r="U404" s="21"/>
      <c r="V404" s="21"/>
      <c r="W404" s="21"/>
      <c r="X404" s="21"/>
      <c r="Y404" s="21"/>
      <c r="Z404" s="21"/>
      <c r="AA404" s="21"/>
      <c r="AB404" s="21"/>
      <c r="AC404" s="21"/>
      <c r="AD404" s="21"/>
      <c r="AE404" s="21"/>
      <c r="AF404" s="21"/>
      <c r="AG404" s="21"/>
      <c r="AH404" s="21"/>
      <c r="AI404" s="21"/>
      <c r="AJ404" s="21"/>
      <c r="AK404" s="21"/>
      <c r="AL404" s="21"/>
    </row>
    <row r="405" spans="1:38">
      <c r="A405" s="28"/>
      <c r="B405" s="28"/>
      <c r="C405" s="28"/>
      <c r="D405" s="28"/>
      <c r="E405" s="28"/>
      <c r="F405" s="28"/>
      <c r="G405" s="28"/>
      <c r="H405" s="28"/>
      <c r="I405" s="28"/>
      <c r="J405" s="28"/>
      <c r="K405" s="28"/>
      <c r="L405" s="28"/>
      <c r="M405" s="28"/>
      <c r="N405" s="28"/>
      <c r="O405" s="28"/>
      <c r="P405" s="28"/>
      <c r="Q405" s="21"/>
      <c r="R405" s="21"/>
      <c r="S405" s="21"/>
      <c r="T405" s="21"/>
      <c r="U405" s="21"/>
      <c r="V405" s="21"/>
      <c r="W405" s="21"/>
      <c r="X405" s="21"/>
      <c r="Y405" s="21"/>
      <c r="Z405" s="21"/>
      <c r="AA405" s="21"/>
      <c r="AB405" s="21"/>
      <c r="AC405" s="21"/>
      <c r="AD405" s="21"/>
      <c r="AE405" s="21"/>
      <c r="AF405" s="21"/>
      <c r="AG405" s="21"/>
      <c r="AH405" s="21"/>
      <c r="AI405" s="21"/>
      <c r="AJ405" s="21"/>
      <c r="AK405" s="21"/>
      <c r="AL405" s="21"/>
    </row>
    <row r="406" spans="1:38">
      <c r="A406" s="28"/>
      <c r="B406" s="28"/>
      <c r="C406" s="28"/>
      <c r="D406" s="28"/>
      <c r="E406" s="28"/>
      <c r="F406" s="28"/>
      <c r="G406" s="28"/>
      <c r="H406" s="28"/>
      <c r="I406" s="28"/>
      <c r="J406" s="28"/>
      <c r="K406" s="28"/>
      <c r="L406" s="28"/>
      <c r="M406" s="28"/>
      <c r="N406" s="28"/>
      <c r="O406" s="28"/>
      <c r="P406" s="28"/>
      <c r="Q406" s="21"/>
      <c r="R406" s="21"/>
      <c r="S406" s="21"/>
      <c r="T406" s="21"/>
      <c r="U406" s="21"/>
      <c r="V406" s="21"/>
      <c r="W406" s="21"/>
      <c r="X406" s="21"/>
      <c r="Y406" s="21"/>
      <c r="Z406" s="21"/>
      <c r="AA406" s="21"/>
      <c r="AB406" s="21"/>
      <c r="AC406" s="21"/>
      <c r="AD406" s="21"/>
      <c r="AE406" s="21"/>
      <c r="AF406" s="21"/>
      <c r="AG406" s="21"/>
      <c r="AH406" s="21"/>
      <c r="AI406" s="21"/>
      <c r="AJ406" s="21"/>
      <c r="AK406" s="21"/>
      <c r="AL406" s="21"/>
    </row>
    <row r="407" spans="1:38">
      <c r="A407" s="28"/>
      <c r="B407" s="28"/>
      <c r="C407" s="28"/>
      <c r="D407" s="28"/>
      <c r="E407" s="28"/>
      <c r="F407" s="28"/>
      <c r="G407" s="28"/>
      <c r="H407" s="28"/>
      <c r="I407" s="28"/>
      <c r="J407" s="28"/>
      <c r="K407" s="28"/>
      <c r="L407" s="28"/>
      <c r="M407" s="28"/>
      <c r="N407" s="28"/>
      <c r="O407" s="28"/>
      <c r="P407" s="28"/>
      <c r="Q407" s="21"/>
      <c r="R407" s="21"/>
      <c r="S407" s="21"/>
      <c r="T407" s="21"/>
      <c r="U407" s="21"/>
      <c r="V407" s="21"/>
      <c r="W407" s="21"/>
      <c r="X407" s="21"/>
      <c r="Y407" s="21"/>
      <c r="Z407" s="21"/>
      <c r="AA407" s="21"/>
      <c r="AB407" s="21"/>
      <c r="AC407" s="21"/>
      <c r="AD407" s="21"/>
      <c r="AE407" s="21"/>
      <c r="AF407" s="21"/>
      <c r="AG407" s="21"/>
      <c r="AH407" s="21"/>
      <c r="AI407" s="21"/>
      <c r="AJ407" s="21"/>
      <c r="AK407" s="21"/>
      <c r="AL407" s="21"/>
    </row>
    <row r="408" spans="1:38">
      <c r="A408" s="28"/>
      <c r="B408" s="28"/>
      <c r="C408" s="28"/>
      <c r="D408" s="28"/>
      <c r="E408" s="28"/>
      <c r="F408" s="28"/>
      <c r="G408" s="28"/>
      <c r="H408" s="28"/>
      <c r="I408" s="28"/>
      <c r="J408" s="28"/>
      <c r="K408" s="28"/>
      <c r="L408" s="28"/>
      <c r="M408" s="28"/>
      <c r="N408" s="28"/>
      <c r="O408" s="28"/>
      <c r="P408" s="28"/>
      <c r="Q408" s="21"/>
      <c r="R408" s="21"/>
      <c r="S408" s="21"/>
      <c r="T408" s="21"/>
      <c r="U408" s="21"/>
      <c r="V408" s="21"/>
      <c r="W408" s="21"/>
      <c r="X408" s="21"/>
      <c r="Y408" s="21"/>
      <c r="Z408" s="21"/>
      <c r="AA408" s="21"/>
      <c r="AB408" s="21"/>
      <c r="AC408" s="21"/>
      <c r="AD408" s="21"/>
      <c r="AE408" s="21"/>
      <c r="AF408" s="21"/>
      <c r="AG408" s="21"/>
      <c r="AH408" s="21"/>
      <c r="AI408" s="21"/>
      <c r="AJ408" s="21"/>
      <c r="AK408" s="21"/>
      <c r="AL408" s="21"/>
    </row>
    <row r="409" spans="1:38">
      <c r="A409" s="28"/>
      <c r="B409" s="28"/>
      <c r="C409" s="28"/>
      <c r="D409" s="28"/>
      <c r="E409" s="28"/>
      <c r="F409" s="28"/>
      <c r="G409" s="28"/>
      <c r="H409" s="28"/>
      <c r="I409" s="28"/>
      <c r="J409" s="28"/>
      <c r="K409" s="28"/>
      <c r="L409" s="28"/>
      <c r="M409" s="28"/>
      <c r="N409" s="28"/>
      <c r="O409" s="28"/>
      <c r="P409" s="28"/>
      <c r="Q409" s="21"/>
      <c r="R409" s="21"/>
      <c r="S409" s="21"/>
      <c r="T409" s="21"/>
      <c r="U409" s="21"/>
      <c r="V409" s="21"/>
      <c r="W409" s="21"/>
      <c r="X409" s="21"/>
      <c r="Y409" s="21"/>
      <c r="Z409" s="21"/>
      <c r="AA409" s="21"/>
      <c r="AB409" s="21"/>
      <c r="AC409" s="21"/>
      <c r="AD409" s="21"/>
      <c r="AE409" s="21"/>
      <c r="AF409" s="21"/>
      <c r="AG409" s="21"/>
      <c r="AH409" s="21"/>
      <c r="AI409" s="21"/>
      <c r="AJ409" s="21"/>
      <c r="AK409" s="21"/>
      <c r="AL409" s="21"/>
    </row>
    <row r="410" spans="1:38">
      <c r="A410" s="28"/>
      <c r="B410" s="28"/>
      <c r="C410" s="28"/>
      <c r="D410" s="28"/>
      <c r="E410" s="28"/>
      <c r="F410" s="28"/>
      <c r="G410" s="28"/>
      <c r="H410" s="28"/>
      <c r="I410" s="28"/>
      <c r="J410" s="28"/>
      <c r="K410" s="28"/>
      <c r="L410" s="28"/>
      <c r="M410" s="28"/>
      <c r="N410" s="28"/>
      <c r="O410" s="28"/>
      <c r="P410" s="28"/>
      <c r="Q410" s="21"/>
      <c r="R410" s="21"/>
      <c r="S410" s="21"/>
      <c r="T410" s="21"/>
      <c r="U410" s="21"/>
      <c r="V410" s="21"/>
      <c r="W410" s="21"/>
      <c r="X410" s="21"/>
      <c r="Y410" s="21"/>
      <c r="Z410" s="21"/>
      <c r="AA410" s="21"/>
      <c r="AB410" s="21"/>
      <c r="AC410" s="21"/>
      <c r="AD410" s="21"/>
      <c r="AE410" s="21"/>
      <c r="AF410" s="21"/>
      <c r="AG410" s="21"/>
      <c r="AH410" s="21"/>
      <c r="AI410" s="21"/>
      <c r="AJ410" s="21"/>
      <c r="AK410" s="21"/>
      <c r="AL410" s="21"/>
    </row>
    <row r="411" spans="1:38">
      <c r="A411" s="28"/>
      <c r="B411" s="28"/>
      <c r="C411" s="28"/>
      <c r="D411" s="28"/>
      <c r="E411" s="28"/>
      <c r="F411" s="28"/>
      <c r="G411" s="28"/>
      <c r="H411" s="28"/>
      <c r="I411" s="28"/>
      <c r="J411" s="28"/>
      <c r="K411" s="28"/>
      <c r="L411" s="28"/>
      <c r="M411" s="28"/>
      <c r="N411" s="28"/>
      <c r="O411" s="28"/>
      <c r="P411" s="28"/>
      <c r="Q411" s="21"/>
      <c r="R411" s="21"/>
      <c r="S411" s="21"/>
      <c r="T411" s="21"/>
      <c r="U411" s="21"/>
      <c r="V411" s="21"/>
      <c r="W411" s="21"/>
      <c r="X411" s="21"/>
      <c r="Y411" s="21"/>
      <c r="Z411" s="21"/>
      <c r="AA411" s="21"/>
      <c r="AB411" s="21"/>
      <c r="AC411" s="21"/>
      <c r="AD411" s="21"/>
      <c r="AE411" s="21"/>
      <c r="AF411" s="21"/>
      <c r="AG411" s="21"/>
      <c r="AH411" s="21"/>
      <c r="AI411" s="21"/>
      <c r="AJ411" s="21"/>
      <c r="AK411" s="21"/>
      <c r="AL411" s="21"/>
    </row>
    <row r="412" spans="1:38">
      <c r="A412" s="28"/>
      <c r="B412" s="28"/>
      <c r="C412" s="28"/>
      <c r="D412" s="28"/>
      <c r="E412" s="28"/>
      <c r="F412" s="28"/>
      <c r="G412" s="28"/>
      <c r="H412" s="28"/>
      <c r="I412" s="28"/>
      <c r="J412" s="28"/>
      <c r="K412" s="28"/>
      <c r="L412" s="28"/>
      <c r="M412" s="28"/>
      <c r="N412" s="28"/>
      <c r="O412" s="28"/>
      <c r="P412" s="28"/>
      <c r="Q412" s="21"/>
      <c r="R412" s="21"/>
      <c r="S412" s="21"/>
      <c r="T412" s="21"/>
      <c r="U412" s="21"/>
      <c r="V412" s="21"/>
      <c r="W412" s="21"/>
      <c r="X412" s="21"/>
      <c r="Y412" s="21"/>
      <c r="Z412" s="21"/>
      <c r="AA412" s="21"/>
      <c r="AB412" s="21"/>
      <c r="AC412" s="21"/>
      <c r="AD412" s="21"/>
      <c r="AE412" s="21"/>
      <c r="AF412" s="21"/>
      <c r="AG412" s="21"/>
      <c r="AH412" s="21"/>
      <c r="AI412" s="21"/>
      <c r="AJ412" s="21"/>
      <c r="AK412" s="21"/>
      <c r="AL412" s="21"/>
    </row>
    <row r="413" spans="1:38">
      <c r="A413" s="28"/>
      <c r="B413" s="28"/>
      <c r="C413" s="28"/>
      <c r="D413" s="28"/>
      <c r="E413" s="28"/>
      <c r="F413" s="28"/>
      <c r="G413" s="28"/>
      <c r="H413" s="28"/>
      <c r="I413" s="28"/>
      <c r="J413" s="28"/>
      <c r="K413" s="28"/>
      <c r="L413" s="28"/>
      <c r="M413" s="28"/>
      <c r="N413" s="28"/>
      <c r="O413" s="28"/>
      <c r="P413" s="28"/>
      <c r="Q413" s="21"/>
      <c r="R413" s="21"/>
      <c r="S413" s="21"/>
      <c r="T413" s="21"/>
      <c r="U413" s="21"/>
      <c r="V413" s="21"/>
      <c r="W413" s="21"/>
      <c r="X413" s="21"/>
      <c r="Y413" s="21"/>
      <c r="Z413" s="21"/>
      <c r="AA413" s="21"/>
      <c r="AB413" s="21"/>
      <c r="AC413" s="21"/>
      <c r="AD413" s="21"/>
      <c r="AE413" s="21"/>
      <c r="AF413" s="21"/>
      <c r="AG413" s="21"/>
      <c r="AH413" s="21"/>
      <c r="AI413" s="21"/>
      <c r="AJ413" s="21"/>
      <c r="AK413" s="21"/>
      <c r="AL413" s="21"/>
    </row>
    <row r="414" spans="1:38">
      <c r="A414" s="28"/>
      <c r="B414" s="28"/>
      <c r="C414" s="28"/>
      <c r="D414" s="28"/>
      <c r="E414" s="28"/>
      <c r="F414" s="28"/>
      <c r="G414" s="28"/>
      <c r="H414" s="28"/>
      <c r="I414" s="28"/>
      <c r="J414" s="28"/>
      <c r="K414" s="28"/>
      <c r="L414" s="28"/>
      <c r="M414" s="28"/>
      <c r="N414" s="28"/>
      <c r="O414" s="28"/>
      <c r="P414" s="28"/>
      <c r="Q414" s="21"/>
      <c r="R414" s="21"/>
      <c r="S414" s="21"/>
      <c r="T414" s="21"/>
      <c r="U414" s="21"/>
      <c r="V414" s="21"/>
      <c r="W414" s="21"/>
      <c r="X414" s="21"/>
      <c r="Y414" s="21"/>
      <c r="Z414" s="21"/>
      <c r="AA414" s="21"/>
      <c r="AB414" s="21"/>
      <c r="AC414" s="21"/>
      <c r="AD414" s="21"/>
      <c r="AE414" s="21"/>
      <c r="AF414" s="21"/>
      <c r="AG414" s="21"/>
      <c r="AH414" s="21"/>
      <c r="AI414" s="21"/>
      <c r="AJ414" s="21"/>
      <c r="AK414" s="21"/>
      <c r="AL414" s="21"/>
    </row>
    <row r="415" spans="1:38">
      <c r="A415" s="28"/>
      <c r="B415" s="28"/>
      <c r="C415" s="28"/>
      <c r="D415" s="28"/>
      <c r="E415" s="28"/>
      <c r="F415" s="28"/>
      <c r="G415" s="28"/>
      <c r="H415" s="28"/>
      <c r="I415" s="28"/>
      <c r="J415" s="28"/>
      <c r="K415" s="28"/>
      <c r="L415" s="28"/>
      <c r="M415" s="28"/>
      <c r="N415" s="28"/>
      <c r="O415" s="28"/>
      <c r="P415" s="28"/>
      <c r="Q415" s="21"/>
      <c r="R415" s="21"/>
      <c r="S415" s="21"/>
      <c r="T415" s="21"/>
      <c r="U415" s="21"/>
      <c r="V415" s="21"/>
      <c r="W415" s="21"/>
      <c r="X415" s="21"/>
      <c r="Y415" s="21"/>
      <c r="Z415" s="21"/>
      <c r="AA415" s="21"/>
      <c r="AB415" s="21"/>
      <c r="AC415" s="21"/>
      <c r="AD415" s="21"/>
      <c r="AE415" s="21"/>
      <c r="AF415" s="21"/>
      <c r="AG415" s="21"/>
      <c r="AH415" s="21"/>
      <c r="AI415" s="21"/>
      <c r="AJ415" s="21"/>
      <c r="AK415" s="21"/>
      <c r="AL415" s="21"/>
    </row>
    <row r="416" spans="1:38">
      <c r="A416" s="28"/>
      <c r="B416" s="28"/>
      <c r="C416" s="28"/>
      <c r="D416" s="28"/>
      <c r="E416" s="28"/>
      <c r="F416" s="28"/>
      <c r="G416" s="28"/>
      <c r="H416" s="28"/>
      <c r="I416" s="28"/>
      <c r="J416" s="28"/>
      <c r="K416" s="28"/>
      <c r="L416" s="28"/>
      <c r="M416" s="28"/>
      <c r="N416" s="28"/>
      <c r="O416" s="28"/>
      <c r="P416" s="28"/>
      <c r="Q416" s="21"/>
      <c r="R416" s="21"/>
      <c r="S416" s="21"/>
      <c r="T416" s="21"/>
      <c r="U416" s="21"/>
      <c r="V416" s="21"/>
      <c r="W416" s="21"/>
      <c r="X416" s="21"/>
      <c r="Y416" s="21"/>
      <c r="Z416" s="21"/>
      <c r="AA416" s="21"/>
      <c r="AB416" s="21"/>
      <c r="AC416" s="21"/>
      <c r="AD416" s="21"/>
      <c r="AE416" s="21"/>
      <c r="AF416" s="21"/>
      <c r="AG416" s="21"/>
      <c r="AH416" s="21"/>
      <c r="AI416" s="21"/>
      <c r="AJ416" s="21"/>
      <c r="AK416" s="21"/>
      <c r="AL416" s="21"/>
    </row>
    <row r="417" spans="1:38">
      <c r="A417" s="28"/>
      <c r="B417" s="28"/>
      <c r="C417" s="28"/>
      <c r="D417" s="28"/>
      <c r="E417" s="28"/>
      <c r="F417" s="28"/>
      <c r="G417" s="28"/>
      <c r="H417" s="28"/>
      <c r="I417" s="28"/>
      <c r="J417" s="28"/>
      <c r="K417" s="28"/>
      <c r="L417" s="28"/>
      <c r="M417" s="28"/>
      <c r="N417" s="28"/>
      <c r="O417" s="28"/>
      <c r="P417" s="28"/>
      <c r="Q417" s="21"/>
      <c r="R417" s="21"/>
      <c r="S417" s="21"/>
      <c r="T417" s="21"/>
      <c r="U417" s="21"/>
      <c r="V417" s="21"/>
      <c r="W417" s="21"/>
      <c r="X417" s="21"/>
      <c r="Y417" s="21"/>
      <c r="Z417" s="21"/>
      <c r="AA417" s="21"/>
      <c r="AB417" s="21"/>
      <c r="AC417" s="21"/>
      <c r="AD417" s="21"/>
      <c r="AE417" s="21"/>
      <c r="AF417" s="21"/>
      <c r="AG417" s="21"/>
      <c r="AH417" s="21"/>
      <c r="AI417" s="21"/>
      <c r="AJ417" s="21"/>
      <c r="AK417" s="21"/>
      <c r="AL417" s="21"/>
    </row>
    <row r="418" spans="1:38">
      <c r="A418" s="28"/>
      <c r="B418" s="28"/>
      <c r="C418" s="28"/>
      <c r="D418" s="28"/>
      <c r="E418" s="28"/>
      <c r="F418" s="28"/>
      <c r="G418" s="28"/>
      <c r="H418" s="28"/>
      <c r="I418" s="28"/>
      <c r="J418" s="28"/>
      <c r="K418" s="28"/>
      <c r="L418" s="28"/>
      <c r="M418" s="28"/>
      <c r="N418" s="28"/>
      <c r="O418" s="28"/>
      <c r="P418" s="28"/>
      <c r="Q418" s="21"/>
      <c r="R418" s="21"/>
      <c r="S418" s="21"/>
      <c r="T418" s="21"/>
      <c r="U418" s="21"/>
      <c r="V418" s="21"/>
      <c r="W418" s="21"/>
      <c r="X418" s="21"/>
      <c r="Y418" s="21"/>
      <c r="Z418" s="21"/>
      <c r="AA418" s="21"/>
      <c r="AB418" s="21"/>
      <c r="AC418" s="21"/>
      <c r="AD418" s="21"/>
      <c r="AE418" s="21"/>
      <c r="AF418" s="21"/>
      <c r="AG418" s="21"/>
      <c r="AH418" s="21"/>
      <c r="AI418" s="21"/>
      <c r="AJ418" s="21"/>
      <c r="AK418" s="21"/>
      <c r="AL418" s="21"/>
    </row>
    <row r="419" spans="1:38">
      <c r="A419" s="28"/>
      <c r="B419" s="28"/>
      <c r="C419" s="28"/>
      <c r="D419" s="28"/>
      <c r="E419" s="28"/>
      <c r="F419" s="28"/>
      <c r="G419" s="28"/>
      <c r="H419" s="28"/>
      <c r="I419" s="28"/>
      <c r="J419" s="28"/>
      <c r="K419" s="28"/>
      <c r="L419" s="28"/>
      <c r="M419" s="28"/>
      <c r="N419" s="28"/>
      <c r="O419" s="28"/>
      <c r="P419" s="28"/>
      <c r="Q419" s="21"/>
      <c r="R419" s="21"/>
      <c r="S419" s="21"/>
      <c r="T419" s="21"/>
      <c r="U419" s="21"/>
      <c r="V419" s="21"/>
      <c r="W419" s="21"/>
      <c r="X419" s="21"/>
      <c r="Y419" s="21"/>
      <c r="Z419" s="21"/>
      <c r="AA419" s="21"/>
      <c r="AB419" s="21"/>
      <c r="AC419" s="21"/>
      <c r="AD419" s="21"/>
      <c r="AE419" s="21"/>
      <c r="AF419" s="21"/>
      <c r="AG419" s="21"/>
      <c r="AH419" s="21"/>
      <c r="AI419" s="21"/>
      <c r="AJ419" s="21"/>
      <c r="AK419" s="21"/>
      <c r="AL419" s="21"/>
    </row>
    <row r="420" spans="1:38">
      <c r="A420" s="28"/>
      <c r="B420" s="28"/>
      <c r="C420" s="28"/>
      <c r="D420" s="28"/>
      <c r="E420" s="28"/>
      <c r="F420" s="28"/>
      <c r="G420" s="28"/>
      <c r="H420" s="28"/>
      <c r="I420" s="28"/>
      <c r="J420" s="28"/>
      <c r="K420" s="28"/>
      <c r="L420" s="28"/>
      <c r="M420" s="28"/>
      <c r="N420" s="28"/>
      <c r="O420" s="28"/>
      <c r="P420" s="28"/>
      <c r="Q420" s="21"/>
      <c r="R420" s="21"/>
      <c r="S420" s="21"/>
      <c r="T420" s="21"/>
      <c r="U420" s="21"/>
      <c r="V420" s="21"/>
      <c r="W420" s="21"/>
      <c r="X420" s="21"/>
      <c r="Y420" s="21"/>
      <c r="Z420" s="21"/>
      <c r="AA420" s="21"/>
      <c r="AB420" s="21"/>
      <c r="AC420" s="21"/>
      <c r="AD420" s="21"/>
      <c r="AE420" s="21"/>
      <c r="AF420" s="21"/>
      <c r="AG420" s="21"/>
      <c r="AH420" s="21"/>
      <c r="AI420" s="21"/>
      <c r="AJ420" s="21"/>
      <c r="AK420" s="21"/>
      <c r="AL420" s="21"/>
    </row>
    <row r="421" spans="1:38">
      <c r="A421" s="28"/>
      <c r="B421" s="28"/>
      <c r="C421" s="28"/>
      <c r="D421" s="28"/>
      <c r="E421" s="28"/>
      <c r="F421" s="28"/>
      <c r="G421" s="28"/>
      <c r="H421" s="28"/>
      <c r="I421" s="28"/>
      <c r="J421" s="28"/>
      <c r="K421" s="28"/>
      <c r="L421" s="28"/>
      <c r="M421" s="28"/>
      <c r="N421" s="28"/>
      <c r="O421" s="28"/>
      <c r="P421" s="28"/>
      <c r="Q421" s="21"/>
      <c r="R421" s="21"/>
      <c r="S421" s="21"/>
      <c r="T421" s="21"/>
      <c r="U421" s="21"/>
      <c r="V421" s="21"/>
      <c r="W421" s="21"/>
      <c r="X421" s="21"/>
      <c r="Y421" s="21"/>
      <c r="Z421" s="21"/>
      <c r="AA421" s="21"/>
      <c r="AB421" s="21"/>
      <c r="AC421" s="21"/>
      <c r="AD421" s="21"/>
      <c r="AE421" s="21"/>
      <c r="AF421" s="21"/>
      <c r="AG421" s="21"/>
      <c r="AH421" s="21"/>
      <c r="AI421" s="21"/>
      <c r="AJ421" s="21"/>
      <c r="AK421" s="21"/>
      <c r="AL421" s="21"/>
    </row>
    <row r="422" spans="1:38">
      <c r="A422" s="28"/>
      <c r="B422" s="28"/>
      <c r="C422" s="28"/>
      <c r="D422" s="28"/>
      <c r="E422" s="28"/>
      <c r="F422" s="28"/>
      <c r="G422" s="28"/>
      <c r="H422" s="28"/>
      <c r="I422" s="28"/>
      <c r="J422" s="28"/>
      <c r="K422" s="28"/>
      <c r="L422" s="28"/>
      <c r="M422" s="28"/>
      <c r="N422" s="28"/>
      <c r="O422" s="28"/>
      <c r="P422" s="28"/>
      <c r="Q422" s="21"/>
      <c r="R422" s="21"/>
      <c r="S422" s="21"/>
      <c r="T422" s="21"/>
      <c r="U422" s="21"/>
      <c r="V422" s="21"/>
      <c r="W422" s="21"/>
      <c r="X422" s="21"/>
      <c r="Y422" s="21"/>
      <c r="Z422" s="21"/>
      <c r="AA422" s="21"/>
      <c r="AB422" s="21"/>
      <c r="AC422" s="21"/>
      <c r="AD422" s="21"/>
      <c r="AE422" s="21"/>
      <c r="AF422" s="21"/>
      <c r="AG422" s="21"/>
      <c r="AH422" s="21"/>
      <c r="AI422" s="21"/>
      <c r="AJ422" s="21"/>
      <c r="AK422" s="21"/>
      <c r="AL422" s="21"/>
    </row>
    <row r="423" spans="1:38">
      <c r="A423" s="28"/>
      <c r="B423" s="28"/>
      <c r="C423" s="28"/>
      <c r="D423" s="28"/>
      <c r="E423" s="28"/>
      <c r="F423" s="28"/>
      <c r="G423" s="28"/>
      <c r="H423" s="28"/>
      <c r="I423" s="28"/>
      <c r="J423" s="28"/>
      <c r="K423" s="28"/>
      <c r="L423" s="28"/>
      <c r="M423" s="28"/>
      <c r="N423" s="28"/>
      <c r="O423" s="28"/>
      <c r="P423" s="28"/>
      <c r="Q423" s="21"/>
      <c r="R423" s="21"/>
      <c r="S423" s="21"/>
      <c r="T423" s="21"/>
      <c r="U423" s="21"/>
      <c r="V423" s="21"/>
      <c r="W423" s="21"/>
      <c r="X423" s="21"/>
      <c r="Y423" s="21"/>
      <c r="Z423" s="21"/>
      <c r="AA423" s="21"/>
      <c r="AB423" s="21"/>
      <c r="AC423" s="21"/>
      <c r="AD423" s="21"/>
      <c r="AE423" s="21"/>
      <c r="AF423" s="21"/>
      <c r="AG423" s="21"/>
      <c r="AH423" s="21"/>
      <c r="AI423" s="21"/>
      <c r="AJ423" s="21"/>
      <c r="AK423" s="21"/>
      <c r="AL423" s="21"/>
    </row>
    <row r="424" spans="1:38">
      <c r="A424" s="28"/>
      <c r="B424" s="28"/>
      <c r="C424" s="28"/>
      <c r="D424" s="28"/>
      <c r="E424" s="28"/>
      <c r="F424" s="28"/>
      <c r="G424" s="28"/>
      <c r="H424" s="28"/>
      <c r="I424" s="28"/>
      <c r="J424" s="28"/>
      <c r="K424" s="28"/>
      <c r="L424" s="28"/>
      <c r="M424" s="28"/>
      <c r="N424" s="28"/>
      <c r="O424" s="28"/>
      <c r="P424" s="28"/>
      <c r="Q424" s="21"/>
      <c r="R424" s="21"/>
      <c r="S424" s="21"/>
      <c r="T424" s="21"/>
      <c r="U424" s="21"/>
      <c r="V424" s="21"/>
      <c r="W424" s="21"/>
      <c r="X424" s="21"/>
      <c r="Y424" s="21"/>
      <c r="Z424" s="21"/>
      <c r="AA424" s="21"/>
      <c r="AB424" s="21"/>
      <c r="AC424" s="21"/>
      <c r="AD424" s="21"/>
      <c r="AE424" s="21"/>
      <c r="AF424" s="21"/>
      <c r="AG424" s="21"/>
      <c r="AH424" s="21"/>
      <c r="AI424" s="21"/>
      <c r="AJ424" s="21"/>
      <c r="AK424" s="21"/>
      <c r="AL424" s="21"/>
    </row>
    <row r="425" spans="1:38">
      <c r="A425" s="28"/>
      <c r="B425" s="28"/>
      <c r="C425" s="28"/>
      <c r="D425" s="28"/>
      <c r="E425" s="28"/>
      <c r="F425" s="28"/>
      <c r="G425" s="28"/>
      <c r="H425" s="28"/>
      <c r="I425" s="28"/>
      <c r="J425" s="28"/>
      <c r="K425" s="28"/>
      <c r="L425" s="28"/>
      <c r="M425" s="28"/>
      <c r="N425" s="28"/>
      <c r="O425" s="28"/>
      <c r="P425" s="28"/>
      <c r="Q425" s="21"/>
      <c r="R425" s="21"/>
      <c r="S425" s="21"/>
      <c r="T425" s="21"/>
      <c r="U425" s="21"/>
      <c r="V425" s="21"/>
      <c r="W425" s="21"/>
      <c r="X425" s="21"/>
      <c r="Y425" s="21"/>
      <c r="Z425" s="21"/>
      <c r="AA425" s="21"/>
      <c r="AB425" s="21"/>
      <c r="AC425" s="21"/>
      <c r="AD425" s="21"/>
      <c r="AE425" s="21"/>
      <c r="AF425" s="21"/>
      <c r="AG425" s="21"/>
      <c r="AH425" s="21"/>
      <c r="AI425" s="21"/>
      <c r="AJ425" s="21"/>
      <c r="AK425" s="21"/>
      <c r="AL425" s="21"/>
    </row>
    <row r="426" spans="1:38">
      <c r="A426" s="28"/>
      <c r="B426" s="28"/>
      <c r="C426" s="28"/>
      <c r="D426" s="28"/>
      <c r="E426" s="28"/>
      <c r="F426" s="28"/>
      <c r="G426" s="28"/>
      <c r="H426" s="28"/>
      <c r="I426" s="28"/>
      <c r="J426" s="28"/>
      <c r="K426" s="28"/>
      <c r="L426" s="28"/>
      <c r="M426" s="28"/>
      <c r="N426" s="28"/>
      <c r="O426" s="28"/>
      <c r="P426" s="28"/>
      <c r="Q426" s="21"/>
      <c r="R426" s="21"/>
      <c r="S426" s="21"/>
      <c r="T426" s="21"/>
      <c r="U426" s="21"/>
      <c r="V426" s="21"/>
      <c r="W426" s="21"/>
      <c r="X426" s="21"/>
      <c r="Y426" s="21"/>
      <c r="Z426" s="21"/>
      <c r="AA426" s="21"/>
      <c r="AB426" s="21"/>
      <c r="AC426" s="21"/>
      <c r="AD426" s="21"/>
      <c r="AE426" s="21"/>
      <c r="AF426" s="21"/>
      <c r="AG426" s="21"/>
      <c r="AH426" s="21"/>
      <c r="AI426" s="21"/>
      <c r="AJ426" s="21"/>
      <c r="AK426" s="21"/>
      <c r="AL426" s="21"/>
    </row>
    <row r="427" spans="1:38">
      <c r="A427" s="28"/>
      <c r="B427" s="28"/>
      <c r="C427" s="28"/>
      <c r="D427" s="28"/>
      <c r="E427" s="28"/>
      <c r="F427" s="28"/>
      <c r="G427" s="28"/>
      <c r="H427" s="28"/>
      <c r="I427" s="28"/>
      <c r="J427" s="28"/>
      <c r="K427" s="28"/>
      <c r="L427" s="28"/>
      <c r="M427" s="28"/>
      <c r="N427" s="28"/>
      <c r="O427" s="28"/>
      <c r="P427" s="28"/>
      <c r="Q427" s="21"/>
      <c r="R427" s="21"/>
      <c r="S427" s="21"/>
      <c r="T427" s="21"/>
      <c r="U427" s="21"/>
      <c r="V427" s="21"/>
      <c r="W427" s="21"/>
      <c r="X427" s="21"/>
      <c r="Y427" s="21"/>
      <c r="Z427" s="21"/>
      <c r="AA427" s="21"/>
      <c r="AB427" s="21"/>
      <c r="AC427" s="21"/>
      <c r="AD427" s="21"/>
      <c r="AE427" s="21"/>
      <c r="AF427" s="21"/>
      <c r="AG427" s="21"/>
      <c r="AH427" s="21"/>
      <c r="AI427" s="21"/>
      <c r="AJ427" s="21"/>
      <c r="AK427" s="21"/>
      <c r="AL427" s="21"/>
    </row>
    <row r="428" spans="1:38">
      <c r="A428" s="28"/>
      <c r="B428" s="28"/>
      <c r="C428" s="28"/>
      <c r="D428" s="28"/>
      <c r="E428" s="28"/>
      <c r="F428" s="28"/>
      <c r="G428" s="28"/>
      <c r="H428" s="28"/>
      <c r="I428" s="28"/>
      <c r="J428" s="28"/>
      <c r="K428" s="28"/>
      <c r="L428" s="28"/>
      <c r="M428" s="28"/>
      <c r="N428" s="28"/>
      <c r="O428" s="28"/>
      <c r="P428" s="28"/>
      <c r="Q428" s="21"/>
      <c r="R428" s="21"/>
      <c r="S428" s="21"/>
      <c r="T428" s="21"/>
      <c r="U428" s="21"/>
      <c r="V428" s="21"/>
      <c r="W428" s="21"/>
      <c r="X428" s="21"/>
      <c r="Y428" s="21"/>
      <c r="Z428" s="21"/>
      <c r="AA428" s="21"/>
      <c r="AB428" s="21"/>
      <c r="AC428" s="21"/>
      <c r="AD428" s="21"/>
      <c r="AE428" s="21"/>
      <c r="AF428" s="21"/>
      <c r="AG428" s="21"/>
      <c r="AH428" s="21"/>
      <c r="AI428" s="21"/>
      <c r="AJ428" s="21"/>
      <c r="AK428" s="21"/>
      <c r="AL428" s="21"/>
    </row>
    <row r="429" spans="1:38">
      <c r="A429" s="28"/>
      <c r="B429" s="28"/>
      <c r="C429" s="28"/>
      <c r="D429" s="28"/>
      <c r="E429" s="28"/>
      <c r="F429" s="28"/>
      <c r="G429" s="28"/>
      <c r="H429" s="28"/>
      <c r="I429" s="28"/>
      <c r="J429" s="28"/>
      <c r="K429" s="28"/>
      <c r="L429" s="28"/>
      <c r="M429" s="28"/>
      <c r="N429" s="28"/>
      <c r="O429" s="28"/>
      <c r="P429" s="28"/>
      <c r="Q429" s="21"/>
      <c r="R429" s="21"/>
      <c r="S429" s="21"/>
      <c r="T429" s="21"/>
      <c r="U429" s="21"/>
      <c r="V429" s="21"/>
      <c r="W429" s="21"/>
      <c r="X429" s="21"/>
      <c r="Y429" s="21"/>
      <c r="Z429" s="21"/>
      <c r="AA429" s="21"/>
      <c r="AB429" s="21"/>
      <c r="AC429" s="21"/>
      <c r="AD429" s="21"/>
      <c r="AE429" s="21"/>
      <c r="AF429" s="21"/>
      <c r="AG429" s="21"/>
      <c r="AH429" s="21"/>
      <c r="AI429" s="21"/>
      <c r="AJ429" s="21"/>
      <c r="AK429" s="21"/>
      <c r="AL429" s="21"/>
    </row>
    <row r="430" spans="1:38">
      <c r="A430" s="28"/>
      <c r="B430" s="28"/>
      <c r="C430" s="28"/>
      <c r="D430" s="28"/>
      <c r="E430" s="28"/>
      <c r="F430" s="28"/>
      <c r="G430" s="28"/>
      <c r="H430" s="28"/>
      <c r="I430" s="28"/>
      <c r="J430" s="28"/>
      <c r="K430" s="28"/>
      <c r="L430" s="28"/>
      <c r="M430" s="28"/>
      <c r="N430" s="28"/>
      <c r="O430" s="28"/>
      <c r="P430" s="28"/>
      <c r="Q430" s="21"/>
      <c r="R430" s="21"/>
      <c r="S430" s="21"/>
      <c r="T430" s="21"/>
      <c r="U430" s="21"/>
      <c r="V430" s="21"/>
      <c r="W430" s="21"/>
      <c r="X430" s="21"/>
      <c r="Y430" s="21"/>
      <c r="Z430" s="21"/>
      <c r="AA430" s="21"/>
      <c r="AB430" s="21"/>
      <c r="AC430" s="21"/>
      <c r="AD430" s="21"/>
      <c r="AE430" s="21"/>
      <c r="AF430" s="21"/>
      <c r="AG430" s="21"/>
      <c r="AH430" s="21"/>
      <c r="AI430" s="21"/>
      <c r="AJ430" s="21"/>
      <c r="AK430" s="21"/>
      <c r="AL430" s="21"/>
    </row>
    <row r="431" spans="1:38">
      <c r="A431" s="28"/>
      <c r="B431" s="28"/>
      <c r="C431" s="28"/>
      <c r="D431" s="28"/>
      <c r="E431" s="28"/>
      <c r="F431" s="28"/>
      <c r="G431" s="28"/>
      <c r="H431" s="28"/>
      <c r="I431" s="28"/>
      <c r="J431" s="28"/>
      <c r="K431" s="28"/>
      <c r="L431" s="28"/>
      <c r="M431" s="28"/>
      <c r="N431" s="28"/>
      <c r="O431" s="28"/>
      <c r="P431" s="28"/>
      <c r="Q431" s="21"/>
      <c r="R431" s="21"/>
      <c r="S431" s="21"/>
      <c r="T431" s="21"/>
      <c r="U431" s="21"/>
      <c r="V431" s="21"/>
      <c r="W431" s="21"/>
      <c r="X431" s="21"/>
      <c r="Y431" s="21"/>
      <c r="Z431" s="21"/>
      <c r="AA431" s="21"/>
      <c r="AB431" s="21"/>
      <c r="AC431" s="21"/>
      <c r="AD431" s="21"/>
      <c r="AE431" s="21"/>
      <c r="AF431" s="21"/>
      <c r="AG431" s="21"/>
      <c r="AH431" s="21"/>
      <c r="AI431" s="21"/>
      <c r="AJ431" s="21"/>
      <c r="AK431" s="21"/>
      <c r="AL431" s="21"/>
    </row>
    <row r="432" spans="1:38">
      <c r="A432" s="28"/>
      <c r="B432" s="28"/>
      <c r="C432" s="28"/>
      <c r="D432" s="28"/>
      <c r="E432" s="28"/>
      <c r="F432" s="28"/>
      <c r="G432" s="28"/>
      <c r="H432" s="28"/>
      <c r="I432" s="28"/>
      <c r="J432" s="28"/>
      <c r="K432" s="28"/>
      <c r="L432" s="28"/>
      <c r="M432" s="28"/>
      <c r="N432" s="28"/>
      <c r="O432" s="28"/>
      <c r="P432" s="28"/>
      <c r="Q432" s="21"/>
      <c r="R432" s="21"/>
      <c r="S432" s="21"/>
      <c r="T432" s="21"/>
      <c r="U432" s="21"/>
      <c r="V432" s="21"/>
      <c r="W432" s="21"/>
      <c r="X432" s="21"/>
      <c r="Y432" s="21"/>
      <c r="Z432" s="21"/>
      <c r="AA432" s="21"/>
      <c r="AB432" s="21"/>
      <c r="AC432" s="21"/>
      <c r="AD432" s="21"/>
      <c r="AE432" s="21"/>
      <c r="AF432" s="21"/>
      <c r="AG432" s="21"/>
      <c r="AH432" s="21"/>
      <c r="AI432" s="21"/>
      <c r="AJ432" s="21"/>
      <c r="AK432" s="21"/>
      <c r="AL432" s="21"/>
    </row>
    <row r="433" spans="1:38">
      <c r="A433" s="28"/>
      <c r="B433" s="28"/>
      <c r="C433" s="28"/>
      <c r="D433" s="28"/>
      <c r="E433" s="28"/>
      <c r="F433" s="28"/>
      <c r="G433" s="28"/>
      <c r="H433" s="28"/>
      <c r="I433" s="28"/>
      <c r="J433" s="28"/>
      <c r="K433" s="28"/>
      <c r="L433" s="28"/>
      <c r="M433" s="28"/>
      <c r="N433" s="28"/>
      <c r="O433" s="28"/>
      <c r="P433" s="28"/>
      <c r="Q433" s="21"/>
      <c r="R433" s="21"/>
      <c r="S433" s="21"/>
      <c r="T433" s="21"/>
      <c r="U433" s="21"/>
      <c r="V433" s="21"/>
      <c r="W433" s="21"/>
      <c r="X433" s="21"/>
      <c r="Y433" s="21"/>
      <c r="Z433" s="21"/>
      <c r="AA433" s="21"/>
      <c r="AB433" s="21"/>
      <c r="AC433" s="21"/>
      <c r="AD433" s="21"/>
      <c r="AE433" s="21"/>
      <c r="AF433" s="21"/>
      <c r="AG433" s="21"/>
      <c r="AH433" s="21"/>
      <c r="AI433" s="21"/>
      <c r="AJ433" s="21"/>
      <c r="AK433" s="21"/>
      <c r="AL433" s="21"/>
    </row>
    <row r="434" spans="1:38">
      <c r="A434" s="28"/>
      <c r="B434" s="28"/>
      <c r="C434" s="28"/>
      <c r="D434" s="28"/>
      <c r="E434" s="28"/>
      <c r="F434" s="28"/>
      <c r="G434" s="28"/>
      <c r="H434" s="28"/>
      <c r="I434" s="28"/>
      <c r="J434" s="28"/>
      <c r="K434" s="28"/>
      <c r="L434" s="28"/>
      <c r="M434" s="28"/>
      <c r="N434" s="28"/>
      <c r="O434" s="28"/>
      <c r="P434" s="28"/>
      <c r="Q434" s="21"/>
      <c r="R434" s="21"/>
      <c r="S434" s="21"/>
      <c r="T434" s="21"/>
      <c r="U434" s="21"/>
      <c r="V434" s="21"/>
      <c r="W434" s="21"/>
      <c r="X434" s="21"/>
      <c r="Y434" s="21"/>
      <c r="Z434" s="21"/>
      <c r="AA434" s="21"/>
      <c r="AB434" s="21"/>
      <c r="AC434" s="21"/>
      <c r="AD434" s="21"/>
      <c r="AE434" s="21"/>
      <c r="AF434" s="21"/>
      <c r="AG434" s="21"/>
      <c r="AH434" s="21"/>
      <c r="AI434" s="21"/>
      <c r="AJ434" s="21"/>
      <c r="AK434" s="21"/>
      <c r="AL434" s="21"/>
    </row>
    <row r="435" spans="1:38">
      <c r="A435" s="28"/>
      <c r="B435" s="28"/>
      <c r="C435" s="28"/>
      <c r="D435" s="28"/>
      <c r="E435" s="28"/>
      <c r="F435" s="28"/>
      <c r="G435" s="28"/>
      <c r="H435" s="28"/>
      <c r="I435" s="28"/>
      <c r="J435" s="28"/>
      <c r="K435" s="28"/>
      <c r="L435" s="28"/>
      <c r="M435" s="28"/>
      <c r="N435" s="28"/>
      <c r="O435" s="28"/>
      <c r="P435" s="28"/>
      <c r="Q435" s="21"/>
      <c r="R435" s="21"/>
      <c r="S435" s="21"/>
      <c r="T435" s="21"/>
      <c r="U435" s="21"/>
      <c r="V435" s="21"/>
      <c r="W435" s="21"/>
      <c r="X435" s="21"/>
      <c r="Y435" s="21"/>
      <c r="Z435" s="21"/>
      <c r="AA435" s="21"/>
      <c r="AB435" s="21"/>
      <c r="AC435" s="21"/>
      <c r="AD435" s="21"/>
      <c r="AE435" s="21"/>
      <c r="AF435" s="21"/>
      <c r="AG435" s="21"/>
      <c r="AH435" s="21"/>
      <c r="AI435" s="21"/>
      <c r="AJ435" s="21"/>
      <c r="AK435" s="21"/>
      <c r="AL435" s="21"/>
    </row>
    <row r="436" spans="1:38">
      <c r="A436" s="28"/>
      <c r="B436" s="28"/>
      <c r="C436" s="28"/>
      <c r="D436" s="28"/>
      <c r="E436" s="28"/>
      <c r="F436" s="28"/>
      <c r="G436" s="28"/>
      <c r="H436" s="28"/>
      <c r="I436" s="28"/>
      <c r="J436" s="28"/>
      <c r="K436" s="28"/>
      <c r="L436" s="28"/>
      <c r="M436" s="28"/>
      <c r="N436" s="28"/>
      <c r="O436" s="28"/>
      <c r="P436" s="28"/>
      <c r="Q436" s="21"/>
      <c r="R436" s="21"/>
      <c r="S436" s="21"/>
      <c r="T436" s="21"/>
      <c r="U436" s="21"/>
      <c r="V436" s="21"/>
      <c r="W436" s="21"/>
      <c r="X436" s="21"/>
      <c r="Y436" s="21"/>
      <c r="Z436" s="21"/>
      <c r="AA436" s="21"/>
      <c r="AB436" s="21"/>
      <c r="AC436" s="21"/>
      <c r="AD436" s="21"/>
      <c r="AE436" s="21"/>
      <c r="AF436" s="21"/>
      <c r="AG436" s="21"/>
      <c r="AH436" s="21"/>
      <c r="AI436" s="21"/>
      <c r="AJ436" s="21"/>
      <c r="AK436" s="21"/>
      <c r="AL436" s="21"/>
    </row>
    <row r="437" spans="1:38">
      <c r="A437" s="28"/>
      <c r="B437" s="28"/>
      <c r="C437" s="28"/>
      <c r="D437" s="28"/>
      <c r="E437" s="28"/>
      <c r="F437" s="28"/>
      <c r="G437" s="28"/>
      <c r="H437" s="28"/>
      <c r="I437" s="28"/>
      <c r="J437" s="28"/>
      <c r="K437" s="28"/>
      <c r="L437" s="28"/>
      <c r="M437" s="28"/>
      <c r="N437" s="28"/>
      <c r="O437" s="28"/>
      <c r="P437" s="28"/>
      <c r="Q437" s="21"/>
      <c r="R437" s="21"/>
      <c r="S437" s="21"/>
      <c r="T437" s="21"/>
      <c r="U437" s="21"/>
      <c r="V437" s="21"/>
      <c r="W437" s="21"/>
      <c r="X437" s="21"/>
      <c r="Y437" s="21"/>
      <c r="Z437" s="21"/>
      <c r="AA437" s="21"/>
      <c r="AB437" s="21"/>
      <c r="AC437" s="21"/>
      <c r="AD437" s="21"/>
      <c r="AE437" s="21"/>
      <c r="AF437" s="21"/>
      <c r="AG437" s="21"/>
      <c r="AH437" s="21"/>
      <c r="AI437" s="21"/>
      <c r="AJ437" s="21"/>
      <c r="AK437" s="21"/>
      <c r="AL437" s="21"/>
    </row>
    <row r="438" spans="1:38">
      <c r="A438" s="28"/>
      <c r="B438" s="28"/>
      <c r="C438" s="28"/>
      <c r="D438" s="28"/>
      <c r="E438" s="28"/>
      <c r="F438" s="28"/>
      <c r="G438" s="28"/>
      <c r="H438" s="28"/>
      <c r="I438" s="28"/>
      <c r="J438" s="28"/>
      <c r="K438" s="28"/>
      <c r="L438" s="28"/>
      <c r="M438" s="28"/>
      <c r="N438" s="28"/>
      <c r="O438" s="28"/>
      <c r="P438" s="28"/>
      <c r="Q438" s="21"/>
      <c r="R438" s="21"/>
      <c r="S438" s="21"/>
      <c r="T438" s="21"/>
      <c r="U438" s="21"/>
      <c r="V438" s="21"/>
      <c r="W438" s="21"/>
      <c r="X438" s="21"/>
      <c r="Y438" s="21"/>
      <c r="Z438" s="21"/>
      <c r="AA438" s="21"/>
      <c r="AB438" s="21"/>
      <c r="AC438" s="21"/>
      <c r="AD438" s="21"/>
      <c r="AE438" s="21"/>
      <c r="AF438" s="21"/>
      <c r="AG438" s="21"/>
      <c r="AH438" s="21"/>
      <c r="AI438" s="21"/>
      <c r="AJ438" s="21"/>
      <c r="AK438" s="21"/>
      <c r="AL438" s="21"/>
    </row>
    <row r="439" spans="1:38">
      <c r="A439" s="28"/>
      <c r="B439" s="28"/>
      <c r="C439" s="28"/>
      <c r="D439" s="28"/>
      <c r="E439" s="28"/>
      <c r="F439" s="28"/>
      <c r="G439" s="28"/>
      <c r="H439" s="28"/>
      <c r="I439" s="28"/>
      <c r="J439" s="28"/>
      <c r="K439" s="28"/>
      <c r="L439" s="28"/>
      <c r="M439" s="28"/>
      <c r="N439" s="28"/>
      <c r="O439" s="28"/>
      <c r="P439" s="28"/>
      <c r="Q439" s="21"/>
      <c r="R439" s="21"/>
      <c r="S439" s="21"/>
      <c r="T439" s="21"/>
      <c r="U439" s="21"/>
      <c r="V439" s="21"/>
      <c r="W439" s="21"/>
      <c r="X439" s="21"/>
      <c r="Y439" s="21"/>
      <c r="Z439" s="21"/>
      <c r="AA439" s="21"/>
      <c r="AB439" s="21"/>
      <c r="AC439" s="21"/>
      <c r="AD439" s="21"/>
      <c r="AE439" s="21"/>
      <c r="AF439" s="21"/>
      <c r="AG439" s="21"/>
      <c r="AH439" s="21"/>
      <c r="AI439" s="21"/>
      <c r="AJ439" s="21"/>
      <c r="AK439" s="21"/>
      <c r="AL439" s="21"/>
    </row>
    <row r="440" spans="1:38">
      <c r="A440" s="28"/>
      <c r="B440" s="28"/>
      <c r="C440" s="28"/>
      <c r="D440" s="28"/>
      <c r="E440" s="28"/>
      <c r="F440" s="28"/>
      <c r="G440" s="28"/>
      <c r="H440" s="28"/>
      <c r="I440" s="28"/>
      <c r="J440" s="28"/>
      <c r="K440" s="28"/>
      <c r="L440" s="28"/>
      <c r="M440" s="28"/>
      <c r="N440" s="28"/>
      <c r="O440" s="28"/>
      <c r="P440" s="28"/>
      <c r="Q440" s="21"/>
      <c r="R440" s="21"/>
      <c r="S440" s="21"/>
      <c r="T440" s="21"/>
      <c r="U440" s="21"/>
      <c r="V440" s="21"/>
      <c r="W440" s="21"/>
      <c r="X440" s="21"/>
      <c r="Y440" s="21"/>
      <c r="Z440" s="21"/>
      <c r="AA440" s="21"/>
      <c r="AB440" s="21"/>
      <c r="AC440" s="21"/>
      <c r="AD440" s="21"/>
      <c r="AE440" s="21"/>
      <c r="AF440" s="21"/>
      <c r="AG440" s="21"/>
      <c r="AH440" s="21"/>
      <c r="AI440" s="21"/>
      <c r="AJ440" s="21"/>
      <c r="AK440" s="21"/>
      <c r="AL440" s="21"/>
    </row>
    <row r="441" spans="1:38">
      <c r="A441" s="28"/>
      <c r="B441" s="28"/>
      <c r="C441" s="28"/>
      <c r="D441" s="28"/>
      <c r="E441" s="28"/>
      <c r="F441" s="28"/>
      <c r="G441" s="28"/>
      <c r="H441" s="28"/>
      <c r="I441" s="28"/>
      <c r="J441" s="28"/>
      <c r="K441" s="28"/>
      <c r="L441" s="28"/>
      <c r="M441" s="28"/>
      <c r="N441" s="28"/>
      <c r="O441" s="28"/>
      <c r="P441" s="28"/>
      <c r="Q441" s="21"/>
      <c r="R441" s="21"/>
      <c r="S441" s="21"/>
      <c r="T441" s="21"/>
      <c r="U441" s="21"/>
      <c r="V441" s="21"/>
      <c r="W441" s="21"/>
      <c r="X441" s="21"/>
      <c r="Y441" s="21"/>
      <c r="Z441" s="21"/>
      <c r="AA441" s="21"/>
      <c r="AB441" s="21"/>
      <c r="AC441" s="21"/>
      <c r="AD441" s="21"/>
      <c r="AE441" s="21"/>
      <c r="AF441" s="21"/>
      <c r="AG441" s="21"/>
      <c r="AH441" s="21"/>
      <c r="AI441" s="21"/>
      <c r="AJ441" s="21"/>
      <c r="AK441" s="21"/>
      <c r="AL441" s="21"/>
    </row>
    <row r="442" spans="1:38">
      <c r="A442" s="28"/>
      <c r="B442" s="28"/>
      <c r="C442" s="28"/>
      <c r="D442" s="28"/>
      <c r="E442" s="28"/>
      <c r="F442" s="28"/>
      <c r="G442" s="28"/>
      <c r="H442" s="28"/>
      <c r="I442" s="28"/>
      <c r="J442" s="28"/>
      <c r="K442" s="28"/>
      <c r="L442" s="28"/>
      <c r="M442" s="28"/>
      <c r="N442" s="28"/>
      <c r="O442" s="28"/>
      <c r="P442" s="28"/>
      <c r="Q442" s="21"/>
      <c r="R442" s="21"/>
      <c r="S442" s="21"/>
      <c r="T442" s="21"/>
      <c r="U442" s="21"/>
      <c r="V442" s="21"/>
      <c r="W442" s="21"/>
      <c r="X442" s="21"/>
      <c r="Y442" s="21"/>
      <c r="Z442" s="21"/>
      <c r="AA442" s="21"/>
      <c r="AB442" s="21"/>
      <c r="AC442" s="21"/>
      <c r="AD442" s="21"/>
      <c r="AE442" s="21"/>
      <c r="AF442" s="21"/>
      <c r="AG442" s="21"/>
      <c r="AH442" s="21"/>
      <c r="AI442" s="21"/>
      <c r="AJ442" s="21"/>
      <c r="AK442" s="21"/>
      <c r="AL442" s="21"/>
    </row>
    <row r="443" spans="1:38">
      <c r="A443" s="28"/>
      <c r="B443" s="28"/>
      <c r="C443" s="28"/>
      <c r="D443" s="28"/>
      <c r="E443" s="28"/>
      <c r="F443" s="28"/>
      <c r="G443" s="28"/>
      <c r="H443" s="28"/>
      <c r="I443" s="28"/>
      <c r="J443" s="28"/>
      <c r="K443" s="28"/>
      <c r="L443" s="28"/>
      <c r="M443" s="28"/>
      <c r="N443" s="28"/>
      <c r="O443" s="28"/>
      <c r="P443" s="28"/>
      <c r="Q443" s="21"/>
      <c r="R443" s="21"/>
      <c r="S443" s="21"/>
      <c r="T443" s="21"/>
      <c r="U443" s="21"/>
      <c r="V443" s="21"/>
      <c r="W443" s="21"/>
      <c r="X443" s="21"/>
      <c r="Y443" s="21"/>
      <c r="Z443" s="21"/>
      <c r="AA443" s="21"/>
      <c r="AB443" s="21"/>
      <c r="AC443" s="21"/>
      <c r="AD443" s="21"/>
      <c r="AE443" s="21"/>
      <c r="AF443" s="21"/>
      <c r="AG443" s="21"/>
      <c r="AH443" s="21"/>
      <c r="AI443" s="21"/>
      <c r="AJ443" s="21"/>
      <c r="AK443" s="21"/>
      <c r="AL443" s="21"/>
    </row>
    <row r="444" spans="1:38">
      <c r="A444" s="28"/>
      <c r="B444" s="28"/>
      <c r="C444" s="28"/>
      <c r="D444" s="28"/>
      <c r="E444" s="28"/>
      <c r="F444" s="28"/>
      <c r="G444" s="28"/>
      <c r="H444" s="28"/>
      <c r="I444" s="28"/>
      <c r="J444" s="28"/>
      <c r="K444" s="28"/>
      <c r="L444" s="28"/>
      <c r="M444" s="28"/>
      <c r="N444" s="28"/>
      <c r="O444" s="28"/>
      <c r="P444" s="28"/>
      <c r="Q444" s="21"/>
      <c r="R444" s="21"/>
      <c r="S444" s="21"/>
      <c r="T444" s="21"/>
      <c r="U444" s="21"/>
      <c r="V444" s="21"/>
      <c r="W444" s="21"/>
      <c r="X444" s="21"/>
      <c r="Y444" s="21"/>
      <c r="Z444" s="21"/>
      <c r="AA444" s="21"/>
      <c r="AB444" s="21"/>
      <c r="AC444" s="21"/>
      <c r="AD444" s="21"/>
      <c r="AE444" s="21"/>
      <c r="AF444" s="21"/>
      <c r="AG444" s="21"/>
      <c r="AH444" s="21"/>
      <c r="AI444" s="21"/>
      <c r="AJ444" s="21"/>
      <c r="AK444" s="21"/>
      <c r="AL444" s="21"/>
    </row>
    <row r="445" spans="1:38">
      <c r="A445" s="28"/>
      <c r="B445" s="28"/>
      <c r="C445" s="28"/>
      <c r="D445" s="28"/>
      <c r="E445" s="28"/>
      <c r="F445" s="28"/>
      <c r="G445" s="28"/>
      <c r="H445" s="28"/>
      <c r="I445" s="28"/>
      <c r="J445" s="28"/>
      <c r="K445" s="28"/>
      <c r="L445" s="28"/>
      <c r="M445" s="28"/>
      <c r="N445" s="28"/>
      <c r="O445" s="28"/>
      <c r="P445" s="28"/>
      <c r="Q445" s="21"/>
      <c r="R445" s="21"/>
      <c r="S445" s="21"/>
      <c r="T445" s="21"/>
      <c r="U445" s="21"/>
      <c r="V445" s="21"/>
      <c r="W445" s="21"/>
      <c r="X445" s="21"/>
      <c r="Y445" s="21"/>
      <c r="Z445" s="21"/>
      <c r="AA445" s="21"/>
      <c r="AB445" s="21"/>
      <c r="AC445" s="21"/>
      <c r="AD445" s="21"/>
      <c r="AE445" s="21"/>
      <c r="AF445" s="21"/>
      <c r="AG445" s="21"/>
      <c r="AH445" s="21"/>
      <c r="AI445" s="21"/>
      <c r="AJ445" s="21"/>
      <c r="AK445" s="21"/>
      <c r="AL445" s="21"/>
    </row>
    <row r="446" spans="1:38">
      <c r="A446" s="28"/>
      <c r="B446" s="28"/>
      <c r="C446" s="28"/>
      <c r="D446" s="28"/>
      <c r="E446" s="28"/>
      <c r="F446" s="28"/>
      <c r="G446" s="28"/>
      <c r="H446" s="28"/>
      <c r="I446" s="28"/>
      <c r="J446" s="28"/>
      <c r="K446" s="28"/>
      <c r="L446" s="28"/>
      <c r="M446" s="28"/>
      <c r="N446" s="28"/>
      <c r="O446" s="28"/>
      <c r="P446" s="28"/>
      <c r="Q446" s="21"/>
      <c r="R446" s="21"/>
      <c r="S446" s="21"/>
      <c r="T446" s="21"/>
      <c r="U446" s="21"/>
      <c r="V446" s="21"/>
      <c r="W446" s="21"/>
      <c r="X446" s="21"/>
      <c r="Y446" s="21"/>
      <c r="Z446" s="21"/>
      <c r="AA446" s="21"/>
      <c r="AB446" s="21"/>
      <c r="AC446" s="21"/>
      <c r="AD446" s="21"/>
      <c r="AE446" s="21"/>
      <c r="AF446" s="21"/>
      <c r="AG446" s="21"/>
      <c r="AH446" s="21"/>
      <c r="AI446" s="21"/>
      <c r="AJ446" s="21"/>
      <c r="AK446" s="21"/>
      <c r="AL446" s="21"/>
    </row>
    <row r="447" spans="1:38">
      <c r="A447" s="28"/>
      <c r="B447" s="28"/>
      <c r="C447" s="28"/>
      <c r="D447" s="28"/>
      <c r="E447" s="28"/>
      <c r="F447" s="28"/>
      <c r="G447" s="28"/>
      <c r="H447" s="28"/>
      <c r="I447" s="28"/>
      <c r="J447" s="28"/>
      <c r="K447" s="28"/>
      <c r="L447" s="28"/>
      <c r="M447" s="28"/>
      <c r="N447" s="28"/>
      <c r="O447" s="28"/>
      <c r="P447" s="28"/>
      <c r="Q447" s="21"/>
      <c r="R447" s="21"/>
      <c r="S447" s="21"/>
      <c r="T447" s="21"/>
      <c r="U447" s="21"/>
      <c r="V447" s="21"/>
      <c r="W447" s="21"/>
      <c r="X447" s="21"/>
      <c r="Y447" s="21"/>
      <c r="Z447" s="21"/>
      <c r="AA447" s="21"/>
      <c r="AB447" s="21"/>
      <c r="AC447" s="21"/>
      <c r="AD447" s="21"/>
      <c r="AE447" s="21"/>
      <c r="AF447" s="21"/>
      <c r="AG447" s="21"/>
      <c r="AH447" s="21"/>
      <c r="AI447" s="21"/>
      <c r="AJ447" s="21"/>
      <c r="AK447" s="21"/>
      <c r="AL447" s="21"/>
    </row>
    <row r="448" spans="1:38">
      <c r="A448" s="28"/>
      <c r="B448" s="28"/>
      <c r="C448" s="28"/>
      <c r="D448" s="28"/>
      <c r="E448" s="28"/>
      <c r="F448" s="28"/>
      <c r="G448" s="28"/>
      <c r="H448" s="28"/>
      <c r="I448" s="28"/>
      <c r="J448" s="28"/>
      <c r="K448" s="28"/>
      <c r="L448" s="28"/>
      <c r="M448" s="28"/>
      <c r="N448" s="28"/>
      <c r="O448" s="28"/>
      <c r="P448" s="28"/>
      <c r="Q448" s="21"/>
      <c r="R448" s="21"/>
      <c r="S448" s="21"/>
      <c r="T448" s="21"/>
      <c r="U448" s="21"/>
      <c r="V448" s="21"/>
      <c r="W448" s="21"/>
      <c r="X448" s="21"/>
      <c r="Y448" s="21"/>
      <c r="Z448" s="21"/>
      <c r="AA448" s="21"/>
      <c r="AB448" s="21"/>
      <c r="AC448" s="21"/>
      <c r="AD448" s="21"/>
      <c r="AE448" s="21"/>
      <c r="AF448" s="21"/>
      <c r="AG448" s="21"/>
      <c r="AH448" s="21"/>
      <c r="AI448" s="21"/>
      <c r="AJ448" s="21"/>
      <c r="AK448" s="21"/>
      <c r="AL448" s="21"/>
    </row>
    <row r="449" spans="1:38">
      <c r="A449" s="28"/>
      <c r="B449" s="28"/>
      <c r="C449" s="28"/>
      <c r="D449" s="28"/>
      <c r="E449" s="28"/>
      <c r="F449" s="28"/>
      <c r="G449" s="28"/>
      <c r="H449" s="28"/>
      <c r="I449" s="28"/>
      <c r="J449" s="28"/>
      <c r="K449" s="28"/>
      <c r="L449" s="28"/>
      <c r="M449" s="28"/>
      <c r="N449" s="28"/>
      <c r="O449" s="28"/>
      <c r="P449" s="28"/>
      <c r="Q449" s="21"/>
      <c r="R449" s="21"/>
      <c r="S449" s="21"/>
      <c r="T449" s="21"/>
      <c r="U449" s="21"/>
      <c r="V449" s="21"/>
      <c r="W449" s="21"/>
      <c r="X449" s="21"/>
      <c r="Y449" s="21"/>
      <c r="Z449" s="21"/>
      <c r="AA449" s="21"/>
      <c r="AB449" s="21"/>
      <c r="AC449" s="21"/>
      <c r="AD449" s="21"/>
      <c r="AE449" s="21"/>
      <c r="AF449" s="21"/>
      <c r="AG449" s="21"/>
      <c r="AH449" s="21"/>
      <c r="AI449" s="21"/>
      <c r="AJ449" s="21"/>
      <c r="AK449" s="21"/>
      <c r="AL449" s="21"/>
    </row>
    <row r="450" spans="1:38">
      <c r="A450" s="28"/>
      <c r="B450" s="28"/>
      <c r="C450" s="28"/>
      <c r="D450" s="28"/>
      <c r="E450" s="28"/>
      <c r="F450" s="28"/>
      <c r="G450" s="28"/>
      <c r="H450" s="28"/>
      <c r="I450" s="28"/>
      <c r="J450" s="28"/>
      <c r="K450" s="28"/>
      <c r="L450" s="28"/>
      <c r="M450" s="28"/>
      <c r="N450" s="28"/>
      <c r="O450" s="28"/>
      <c r="P450" s="28"/>
      <c r="Q450" s="21"/>
      <c r="R450" s="21"/>
      <c r="S450" s="21"/>
      <c r="T450" s="21"/>
      <c r="U450" s="21"/>
      <c r="V450" s="21"/>
      <c r="W450" s="21"/>
      <c r="X450" s="21"/>
      <c r="Y450" s="21"/>
      <c r="Z450" s="21"/>
      <c r="AA450" s="21"/>
      <c r="AB450" s="21"/>
      <c r="AC450" s="21"/>
      <c r="AD450" s="21"/>
      <c r="AE450" s="21"/>
      <c r="AF450" s="21"/>
      <c r="AG450" s="21"/>
      <c r="AH450" s="21"/>
      <c r="AI450" s="21"/>
      <c r="AJ450" s="21"/>
      <c r="AK450" s="21"/>
      <c r="AL450" s="21"/>
    </row>
    <row r="451" spans="1:38">
      <c r="A451" s="28"/>
      <c r="B451" s="28"/>
      <c r="C451" s="28"/>
      <c r="D451" s="28"/>
      <c r="E451" s="28"/>
      <c r="F451" s="28"/>
      <c r="G451" s="28"/>
      <c r="H451" s="28"/>
      <c r="I451" s="28"/>
      <c r="J451" s="28"/>
      <c r="K451" s="28"/>
      <c r="L451" s="28"/>
      <c r="M451" s="28"/>
      <c r="N451" s="28"/>
      <c r="O451" s="28"/>
      <c r="P451" s="28"/>
      <c r="Q451" s="21"/>
      <c r="R451" s="21"/>
      <c r="S451" s="21"/>
      <c r="T451" s="21"/>
      <c r="U451" s="21"/>
      <c r="V451" s="21"/>
      <c r="W451" s="21"/>
      <c r="X451" s="21"/>
      <c r="Y451" s="21"/>
      <c r="Z451" s="21"/>
      <c r="AA451" s="21"/>
      <c r="AB451" s="21"/>
      <c r="AC451" s="21"/>
      <c r="AD451" s="21"/>
      <c r="AE451" s="21"/>
      <c r="AF451" s="21"/>
      <c r="AG451" s="21"/>
      <c r="AH451" s="21"/>
      <c r="AI451" s="21"/>
      <c r="AJ451" s="21"/>
      <c r="AK451" s="21"/>
      <c r="AL451" s="21"/>
    </row>
    <row r="452" spans="1:38">
      <c r="A452" s="28"/>
      <c r="B452" s="28"/>
      <c r="C452" s="28"/>
      <c r="D452" s="28"/>
      <c r="E452" s="28"/>
      <c r="F452" s="28"/>
      <c r="G452" s="28"/>
      <c r="H452" s="28"/>
      <c r="I452" s="28"/>
      <c r="J452" s="28"/>
      <c r="K452" s="28"/>
      <c r="L452" s="28"/>
      <c r="M452" s="28"/>
      <c r="N452" s="28"/>
      <c r="O452" s="28"/>
      <c r="P452" s="28"/>
      <c r="Q452" s="21"/>
      <c r="R452" s="21"/>
      <c r="S452" s="21"/>
      <c r="T452" s="21"/>
      <c r="U452" s="21"/>
      <c r="V452" s="21"/>
      <c r="W452" s="21"/>
      <c r="X452" s="21"/>
      <c r="Y452" s="21"/>
      <c r="Z452" s="21"/>
      <c r="AA452" s="21"/>
      <c r="AB452" s="21"/>
      <c r="AC452" s="21"/>
      <c r="AD452" s="21"/>
      <c r="AE452" s="21"/>
      <c r="AF452" s="21"/>
      <c r="AG452" s="21"/>
      <c r="AH452" s="21"/>
      <c r="AI452" s="21"/>
      <c r="AJ452" s="21"/>
      <c r="AK452" s="21"/>
      <c r="AL452" s="21"/>
    </row>
    <row r="453" spans="1:38">
      <c r="A453" s="28"/>
      <c r="B453" s="28"/>
      <c r="C453" s="28"/>
      <c r="D453" s="28"/>
      <c r="E453" s="28"/>
      <c r="F453" s="28"/>
      <c r="G453" s="28"/>
      <c r="H453" s="28"/>
      <c r="I453" s="28"/>
      <c r="J453" s="28"/>
      <c r="K453" s="28"/>
      <c r="L453" s="28"/>
      <c r="M453" s="28"/>
      <c r="N453" s="28"/>
      <c r="O453" s="28"/>
      <c r="P453" s="28"/>
      <c r="Q453" s="21"/>
      <c r="R453" s="21"/>
      <c r="S453" s="21"/>
      <c r="T453" s="21"/>
      <c r="U453" s="21"/>
      <c r="V453" s="21"/>
      <c r="W453" s="21"/>
      <c r="X453" s="21"/>
      <c r="Y453" s="21"/>
      <c r="Z453" s="21"/>
      <c r="AA453" s="21"/>
      <c r="AB453" s="21"/>
      <c r="AC453" s="21"/>
      <c r="AD453" s="21"/>
      <c r="AE453" s="21"/>
      <c r="AF453" s="21"/>
      <c r="AG453" s="21"/>
      <c r="AH453" s="21"/>
      <c r="AI453" s="21"/>
      <c r="AJ453" s="21"/>
      <c r="AK453" s="21"/>
      <c r="AL453" s="21"/>
    </row>
    <row r="454" spans="1:38">
      <c r="A454" s="28"/>
      <c r="B454" s="28"/>
      <c r="C454" s="28"/>
      <c r="D454" s="28"/>
      <c r="E454" s="28"/>
      <c r="F454" s="28"/>
      <c r="G454" s="28"/>
      <c r="H454" s="28"/>
      <c r="I454" s="28"/>
      <c r="J454" s="28"/>
      <c r="K454" s="28"/>
      <c r="L454" s="28"/>
      <c r="M454" s="28"/>
      <c r="N454" s="28"/>
      <c r="O454" s="28"/>
      <c r="P454" s="28"/>
      <c r="Q454" s="21"/>
      <c r="R454" s="21"/>
      <c r="S454" s="21"/>
      <c r="T454" s="21"/>
      <c r="U454" s="21"/>
      <c r="V454" s="21"/>
      <c r="W454" s="21"/>
      <c r="X454" s="21"/>
      <c r="Y454" s="21"/>
      <c r="Z454" s="21"/>
      <c r="AA454" s="21"/>
      <c r="AB454" s="21"/>
      <c r="AC454" s="21"/>
      <c r="AD454" s="21"/>
      <c r="AE454" s="21"/>
      <c r="AF454" s="21"/>
      <c r="AG454" s="21"/>
      <c r="AH454" s="21"/>
      <c r="AI454" s="21"/>
      <c r="AJ454" s="21"/>
      <c r="AK454" s="21"/>
      <c r="AL454" s="21"/>
    </row>
    <row r="455" spans="1:38">
      <c r="A455" s="28"/>
      <c r="B455" s="28"/>
      <c r="C455" s="28"/>
      <c r="D455" s="28"/>
      <c r="E455" s="28"/>
      <c r="F455" s="28"/>
      <c r="G455" s="28"/>
      <c r="H455" s="28"/>
      <c r="I455" s="28"/>
      <c r="J455" s="28"/>
      <c r="K455" s="28"/>
      <c r="L455" s="28"/>
      <c r="M455" s="28"/>
      <c r="N455" s="28"/>
      <c r="O455" s="28"/>
      <c r="P455" s="28"/>
      <c r="Q455" s="21"/>
      <c r="R455" s="21"/>
      <c r="S455" s="21"/>
      <c r="T455" s="21"/>
      <c r="U455" s="21"/>
      <c r="V455" s="21"/>
      <c r="W455" s="21"/>
      <c r="X455" s="21"/>
      <c r="Y455" s="21"/>
      <c r="Z455" s="21"/>
      <c r="AA455" s="21"/>
      <c r="AB455" s="21"/>
      <c r="AC455" s="21"/>
      <c r="AD455" s="21"/>
      <c r="AE455" s="21"/>
      <c r="AF455" s="21"/>
      <c r="AG455" s="21"/>
      <c r="AH455" s="21"/>
      <c r="AI455" s="21"/>
      <c r="AJ455" s="21"/>
      <c r="AK455" s="21"/>
      <c r="AL455" s="21"/>
    </row>
    <row r="456" spans="1:38">
      <c r="A456" s="28"/>
      <c r="B456" s="28"/>
      <c r="C456" s="28"/>
      <c r="D456" s="28"/>
      <c r="E456" s="28"/>
      <c r="F456" s="28"/>
      <c r="G456" s="28"/>
      <c r="H456" s="28"/>
      <c r="I456" s="28"/>
      <c r="J456" s="28"/>
      <c r="K456" s="28"/>
      <c r="L456" s="28"/>
      <c r="M456" s="28"/>
      <c r="N456" s="28"/>
      <c r="O456" s="28"/>
      <c r="P456" s="28"/>
      <c r="Q456" s="21"/>
      <c r="R456" s="21"/>
      <c r="S456" s="21"/>
      <c r="T456" s="21"/>
      <c r="U456" s="21"/>
      <c r="V456" s="21"/>
      <c r="W456" s="21"/>
      <c r="X456" s="21"/>
      <c r="Y456" s="21"/>
      <c r="Z456" s="21"/>
      <c r="AA456" s="21"/>
      <c r="AB456" s="21"/>
      <c r="AC456" s="21"/>
      <c r="AD456" s="21"/>
      <c r="AE456" s="21"/>
      <c r="AF456" s="21"/>
      <c r="AG456" s="21"/>
      <c r="AH456" s="21"/>
      <c r="AI456" s="21"/>
      <c r="AJ456" s="21"/>
      <c r="AK456" s="21"/>
      <c r="AL456" s="21"/>
    </row>
    <row r="457" spans="1:38">
      <c r="A457" s="28"/>
      <c r="B457" s="28"/>
      <c r="C457" s="28"/>
      <c r="D457" s="28"/>
      <c r="E457" s="28"/>
      <c r="F457" s="28"/>
      <c r="G457" s="28"/>
      <c r="H457" s="28"/>
      <c r="I457" s="28"/>
      <c r="J457" s="28"/>
      <c r="K457" s="28"/>
      <c r="L457" s="28"/>
      <c r="M457" s="28"/>
      <c r="N457" s="28"/>
      <c r="O457" s="28"/>
      <c r="P457" s="28"/>
      <c r="Q457" s="21"/>
      <c r="R457" s="21"/>
      <c r="S457" s="21"/>
      <c r="T457" s="21"/>
      <c r="U457" s="21"/>
      <c r="V457" s="21"/>
      <c r="W457" s="21"/>
      <c r="X457" s="21"/>
      <c r="Y457" s="21"/>
      <c r="Z457" s="21"/>
      <c r="AA457" s="21"/>
      <c r="AB457" s="21"/>
      <c r="AC457" s="21"/>
      <c r="AD457" s="21"/>
      <c r="AE457" s="21"/>
      <c r="AF457" s="21"/>
      <c r="AG457" s="21"/>
      <c r="AH457" s="21"/>
      <c r="AI457" s="21"/>
      <c r="AJ457" s="21"/>
      <c r="AK457" s="21"/>
      <c r="AL457" s="21"/>
    </row>
    <row r="458" spans="1:38">
      <c r="A458" s="28"/>
      <c r="B458" s="28"/>
      <c r="C458" s="28"/>
      <c r="D458" s="28"/>
      <c r="E458" s="28"/>
      <c r="F458" s="28"/>
      <c r="G458" s="28"/>
      <c r="H458" s="28"/>
      <c r="I458" s="28"/>
      <c r="J458" s="28"/>
      <c r="K458" s="28"/>
      <c r="L458" s="28"/>
      <c r="M458" s="28"/>
      <c r="N458" s="28"/>
      <c r="O458" s="28"/>
      <c r="P458" s="28"/>
      <c r="Q458" s="21"/>
      <c r="R458" s="21"/>
      <c r="S458" s="21"/>
      <c r="T458" s="21"/>
      <c r="U458" s="21"/>
      <c r="V458" s="21"/>
      <c r="W458" s="21"/>
      <c r="X458" s="21"/>
      <c r="Y458" s="21"/>
      <c r="Z458" s="21"/>
      <c r="AA458" s="21"/>
      <c r="AB458" s="21"/>
      <c r="AC458" s="21"/>
      <c r="AD458" s="21"/>
      <c r="AE458" s="21"/>
      <c r="AF458" s="21"/>
      <c r="AG458" s="21"/>
      <c r="AH458" s="21"/>
      <c r="AI458" s="21"/>
      <c r="AJ458" s="21"/>
      <c r="AK458" s="21"/>
      <c r="AL458" s="21"/>
    </row>
    <row r="459" spans="1:38">
      <c r="A459" s="28"/>
      <c r="B459" s="28"/>
      <c r="C459" s="28"/>
      <c r="D459" s="28"/>
      <c r="E459" s="28"/>
      <c r="F459" s="28"/>
      <c r="G459" s="28"/>
      <c r="H459" s="28"/>
      <c r="I459" s="28"/>
      <c r="J459" s="28"/>
      <c r="K459" s="28"/>
      <c r="L459" s="28"/>
      <c r="M459" s="28"/>
      <c r="N459" s="28"/>
      <c r="O459" s="28"/>
      <c r="P459" s="28"/>
      <c r="Q459" s="21"/>
      <c r="R459" s="21"/>
      <c r="S459" s="21"/>
      <c r="T459" s="21"/>
      <c r="U459" s="21"/>
      <c r="V459" s="21"/>
      <c r="W459" s="21"/>
      <c r="X459" s="21"/>
      <c r="Y459" s="21"/>
      <c r="Z459" s="21"/>
      <c r="AA459" s="21"/>
      <c r="AB459" s="21"/>
      <c r="AC459" s="21"/>
      <c r="AD459" s="21"/>
      <c r="AE459" s="21"/>
      <c r="AF459" s="21"/>
      <c r="AG459" s="21"/>
      <c r="AH459" s="21"/>
      <c r="AI459" s="21"/>
      <c r="AJ459" s="21"/>
      <c r="AK459" s="21"/>
      <c r="AL459" s="21"/>
    </row>
    <row r="460" spans="1:38">
      <c r="A460" s="28"/>
      <c r="B460" s="28"/>
      <c r="C460" s="28"/>
      <c r="D460" s="28"/>
      <c r="E460" s="28"/>
      <c r="F460" s="28"/>
      <c r="G460" s="28"/>
      <c r="H460" s="28"/>
      <c r="I460" s="28"/>
      <c r="J460" s="28"/>
      <c r="K460" s="28"/>
      <c r="L460" s="28"/>
      <c r="M460" s="28"/>
      <c r="N460" s="28"/>
      <c r="O460" s="28"/>
      <c r="P460" s="28"/>
      <c r="Q460" s="21"/>
      <c r="R460" s="21"/>
      <c r="S460" s="21"/>
      <c r="T460" s="21"/>
      <c r="U460" s="21"/>
      <c r="V460" s="21"/>
      <c r="W460" s="21"/>
      <c r="X460" s="21"/>
      <c r="Y460" s="21"/>
      <c r="Z460" s="21"/>
      <c r="AA460" s="21"/>
      <c r="AB460" s="21"/>
      <c r="AC460" s="21"/>
      <c r="AD460" s="21"/>
      <c r="AE460" s="21"/>
      <c r="AF460" s="21"/>
      <c r="AG460" s="21"/>
      <c r="AH460" s="21"/>
      <c r="AI460" s="21"/>
      <c r="AJ460" s="21"/>
      <c r="AK460" s="21"/>
      <c r="AL460" s="21"/>
    </row>
    <row r="461" spans="1:38">
      <c r="A461" s="28"/>
      <c r="B461" s="28"/>
      <c r="C461" s="28"/>
      <c r="D461" s="28"/>
      <c r="E461" s="28"/>
      <c r="F461" s="28"/>
      <c r="G461" s="28"/>
      <c r="H461" s="28"/>
      <c r="I461" s="28"/>
      <c r="J461" s="28"/>
      <c r="K461" s="28"/>
      <c r="L461" s="28"/>
      <c r="M461" s="28"/>
      <c r="N461" s="28"/>
      <c r="O461" s="28"/>
      <c r="P461" s="28"/>
      <c r="Q461" s="21"/>
      <c r="R461" s="21"/>
      <c r="S461" s="21"/>
      <c r="T461" s="21"/>
      <c r="U461" s="21"/>
      <c r="V461" s="21"/>
      <c r="W461" s="21"/>
      <c r="X461" s="21"/>
      <c r="Y461" s="21"/>
      <c r="Z461" s="21"/>
      <c r="AA461" s="21"/>
      <c r="AB461" s="21"/>
      <c r="AC461" s="21"/>
      <c r="AD461" s="21"/>
      <c r="AE461" s="21"/>
      <c r="AF461" s="21"/>
      <c r="AG461" s="21"/>
      <c r="AH461" s="21"/>
      <c r="AI461" s="21"/>
      <c r="AJ461" s="21"/>
      <c r="AK461" s="21"/>
      <c r="AL461" s="21"/>
    </row>
    <row r="462" spans="1:38">
      <c r="A462" s="28"/>
      <c r="B462" s="28"/>
      <c r="C462" s="28"/>
      <c r="D462" s="28"/>
      <c r="E462" s="28"/>
      <c r="F462" s="28"/>
      <c r="G462" s="28"/>
      <c r="H462" s="28"/>
      <c r="I462" s="28"/>
      <c r="J462" s="28"/>
      <c r="K462" s="28"/>
      <c r="L462" s="28"/>
      <c r="M462" s="28"/>
      <c r="N462" s="28"/>
      <c r="O462" s="28"/>
      <c r="P462" s="28"/>
      <c r="Q462" s="21"/>
      <c r="R462" s="21"/>
      <c r="S462" s="21"/>
      <c r="T462" s="21"/>
      <c r="U462" s="21"/>
      <c r="V462" s="21"/>
      <c r="W462" s="21"/>
      <c r="X462" s="21"/>
      <c r="Y462" s="21"/>
      <c r="Z462" s="21"/>
      <c r="AA462" s="21"/>
      <c r="AB462" s="21"/>
      <c r="AC462" s="21"/>
      <c r="AD462" s="21"/>
      <c r="AE462" s="21"/>
      <c r="AF462" s="21"/>
      <c r="AG462" s="21"/>
      <c r="AH462" s="21"/>
      <c r="AI462" s="21"/>
      <c r="AJ462" s="21"/>
      <c r="AK462" s="21"/>
      <c r="AL462" s="21"/>
    </row>
    <row r="463" spans="1:38">
      <c r="A463" s="28"/>
      <c r="B463" s="28"/>
      <c r="C463" s="28"/>
      <c r="D463" s="28"/>
      <c r="E463" s="28"/>
      <c r="F463" s="28"/>
      <c r="G463" s="28"/>
      <c r="H463" s="28"/>
      <c r="I463" s="28"/>
      <c r="J463" s="28"/>
      <c r="K463" s="28"/>
      <c r="L463" s="28"/>
      <c r="M463" s="28"/>
      <c r="N463" s="28"/>
      <c r="O463" s="28"/>
      <c r="P463" s="28"/>
      <c r="Q463" s="21"/>
      <c r="R463" s="21"/>
      <c r="S463" s="21"/>
      <c r="T463" s="21"/>
      <c r="U463" s="21"/>
      <c r="V463" s="21"/>
      <c r="W463" s="21"/>
      <c r="X463" s="21"/>
      <c r="Y463" s="21"/>
      <c r="Z463" s="21"/>
      <c r="AA463" s="21"/>
      <c r="AB463" s="21"/>
      <c r="AC463" s="21"/>
      <c r="AD463" s="21"/>
      <c r="AE463" s="21"/>
      <c r="AF463" s="21"/>
      <c r="AG463" s="21"/>
      <c r="AH463" s="21"/>
      <c r="AI463" s="21"/>
      <c r="AJ463" s="21"/>
      <c r="AK463" s="21"/>
      <c r="AL463" s="21"/>
    </row>
    <row r="464" spans="1:38">
      <c r="A464" s="28"/>
      <c r="B464" s="28"/>
      <c r="C464" s="28"/>
      <c r="D464" s="28"/>
      <c r="E464" s="28"/>
      <c r="F464" s="28"/>
      <c r="G464" s="28"/>
      <c r="H464" s="28"/>
      <c r="I464" s="28"/>
      <c r="J464" s="28"/>
      <c r="K464" s="28"/>
      <c r="L464" s="28"/>
      <c r="M464" s="28"/>
      <c r="N464" s="28"/>
      <c r="O464" s="28"/>
      <c r="P464" s="28"/>
      <c r="Q464" s="21"/>
      <c r="R464" s="21"/>
      <c r="S464" s="21"/>
      <c r="T464" s="21"/>
      <c r="U464" s="21"/>
      <c r="V464" s="21"/>
      <c r="W464" s="21"/>
      <c r="X464" s="21"/>
      <c r="Y464" s="21"/>
      <c r="Z464" s="21"/>
      <c r="AA464" s="21"/>
      <c r="AB464" s="21"/>
      <c r="AC464" s="21"/>
      <c r="AD464" s="21"/>
      <c r="AE464" s="21"/>
      <c r="AF464" s="21"/>
      <c r="AG464" s="21"/>
      <c r="AH464" s="21"/>
      <c r="AI464" s="21"/>
      <c r="AJ464" s="21"/>
      <c r="AK464" s="21"/>
      <c r="AL464" s="21"/>
    </row>
    <row r="465" spans="1:38">
      <c r="A465" s="28"/>
      <c r="B465" s="28"/>
      <c r="C465" s="28"/>
      <c r="D465" s="28"/>
      <c r="E465" s="28"/>
      <c r="F465" s="28"/>
      <c r="G465" s="28"/>
      <c r="H465" s="28"/>
      <c r="I465" s="28"/>
      <c r="J465" s="28"/>
      <c r="K465" s="28"/>
      <c r="L465" s="28"/>
      <c r="M465" s="28"/>
      <c r="N465" s="28"/>
      <c r="O465" s="28"/>
      <c r="P465" s="28"/>
      <c r="Q465" s="21"/>
      <c r="R465" s="21"/>
      <c r="S465" s="21"/>
      <c r="T465" s="21"/>
      <c r="U465" s="21"/>
      <c r="V465" s="21"/>
      <c r="W465" s="21"/>
      <c r="X465" s="21"/>
      <c r="Y465" s="21"/>
      <c r="Z465" s="21"/>
      <c r="AA465" s="21"/>
      <c r="AB465" s="21"/>
      <c r="AC465" s="21"/>
      <c r="AD465" s="21"/>
      <c r="AE465" s="21"/>
      <c r="AF465" s="21"/>
      <c r="AG465" s="21"/>
      <c r="AH465" s="21"/>
      <c r="AI465" s="21"/>
      <c r="AJ465" s="21"/>
      <c r="AK465" s="21"/>
      <c r="AL465" s="21"/>
    </row>
    <row r="466" spans="1:38">
      <c r="A466" s="28"/>
      <c r="B466" s="28"/>
      <c r="C466" s="28"/>
      <c r="D466" s="28"/>
      <c r="E466" s="28"/>
      <c r="F466" s="28"/>
      <c r="G466" s="28"/>
      <c r="H466" s="28"/>
      <c r="I466" s="28"/>
      <c r="J466" s="28"/>
      <c r="K466" s="28"/>
      <c r="L466" s="28"/>
      <c r="M466" s="28"/>
      <c r="N466" s="28"/>
      <c r="O466" s="28"/>
      <c r="P466" s="28"/>
      <c r="Q466" s="21"/>
      <c r="R466" s="21"/>
      <c r="S466" s="21"/>
      <c r="T466" s="21"/>
      <c r="U466" s="21"/>
      <c r="V466" s="21"/>
      <c r="W466" s="21"/>
      <c r="X466" s="21"/>
      <c r="Y466" s="21"/>
      <c r="Z466" s="21"/>
      <c r="AA466" s="21"/>
      <c r="AB466" s="21"/>
      <c r="AC466" s="21"/>
      <c r="AD466" s="21"/>
      <c r="AE466" s="21"/>
      <c r="AF466" s="21"/>
      <c r="AG466" s="21"/>
      <c r="AH466" s="21"/>
      <c r="AI466" s="21"/>
      <c r="AJ466" s="21"/>
      <c r="AK466" s="21"/>
      <c r="AL466" s="21"/>
    </row>
    <row r="467" spans="1:38">
      <c r="A467" s="28"/>
      <c r="B467" s="28"/>
      <c r="C467" s="28"/>
      <c r="D467" s="28"/>
      <c r="E467" s="28"/>
      <c r="F467" s="28"/>
      <c r="G467" s="28"/>
      <c r="H467" s="28"/>
      <c r="I467" s="28"/>
      <c r="J467" s="28"/>
      <c r="K467" s="28"/>
      <c r="L467" s="28"/>
      <c r="M467" s="28"/>
      <c r="N467" s="28"/>
      <c r="O467" s="28"/>
      <c r="P467" s="28"/>
      <c r="Q467" s="21"/>
      <c r="R467" s="21"/>
      <c r="S467" s="21"/>
      <c r="T467" s="21"/>
      <c r="U467" s="21"/>
      <c r="V467" s="21"/>
      <c r="W467" s="21"/>
      <c r="X467" s="21"/>
      <c r="Y467" s="21"/>
      <c r="Z467" s="21"/>
      <c r="AA467" s="21"/>
      <c r="AB467" s="21"/>
      <c r="AC467" s="21"/>
      <c r="AD467" s="21"/>
      <c r="AE467" s="21"/>
      <c r="AF467" s="21"/>
      <c r="AG467" s="21"/>
      <c r="AH467" s="21"/>
      <c r="AI467" s="21"/>
      <c r="AJ467" s="21"/>
      <c r="AK467" s="21"/>
      <c r="AL467" s="21"/>
    </row>
    <row r="468" spans="1:38">
      <c r="A468" s="28"/>
      <c r="B468" s="28"/>
      <c r="C468" s="28"/>
      <c r="D468" s="28"/>
      <c r="E468" s="28"/>
      <c r="F468" s="28"/>
      <c r="G468" s="28"/>
      <c r="H468" s="28"/>
      <c r="I468" s="28"/>
      <c r="J468" s="28"/>
      <c r="K468" s="28"/>
      <c r="L468" s="28"/>
      <c r="M468" s="28"/>
      <c r="N468" s="28"/>
      <c r="O468" s="28"/>
      <c r="P468" s="28"/>
      <c r="Q468" s="21"/>
      <c r="R468" s="21"/>
      <c r="S468" s="21"/>
      <c r="T468" s="21"/>
      <c r="U468" s="21"/>
      <c r="V468" s="21"/>
      <c r="W468" s="21"/>
      <c r="X468" s="21"/>
      <c r="Y468" s="21"/>
      <c r="Z468" s="21"/>
      <c r="AA468" s="21"/>
      <c r="AB468" s="21"/>
      <c r="AC468" s="21"/>
      <c r="AD468" s="21"/>
      <c r="AE468" s="21"/>
      <c r="AF468" s="21"/>
      <c r="AG468" s="21"/>
      <c r="AH468" s="21"/>
      <c r="AI468" s="21"/>
      <c r="AJ468" s="21"/>
      <c r="AK468" s="21"/>
      <c r="AL468" s="21"/>
    </row>
    <row r="469" spans="1:38">
      <c r="A469" s="28"/>
      <c r="B469" s="28"/>
      <c r="C469" s="28"/>
      <c r="D469" s="28"/>
      <c r="E469" s="28"/>
      <c r="F469" s="28"/>
      <c r="G469" s="28"/>
      <c r="H469" s="28"/>
      <c r="I469" s="28"/>
      <c r="J469" s="28"/>
      <c r="K469" s="28"/>
      <c r="L469" s="28"/>
      <c r="M469" s="28"/>
      <c r="N469" s="28"/>
      <c r="O469" s="28"/>
      <c r="P469" s="28"/>
      <c r="Q469" s="21"/>
      <c r="R469" s="21"/>
      <c r="S469" s="21"/>
      <c r="T469" s="21"/>
      <c r="U469" s="21"/>
      <c r="V469" s="21"/>
      <c r="W469" s="21"/>
      <c r="X469" s="21"/>
      <c r="Y469" s="21"/>
      <c r="Z469" s="21"/>
      <c r="AA469" s="21"/>
      <c r="AB469" s="21"/>
      <c r="AC469" s="21"/>
      <c r="AD469" s="21"/>
      <c r="AE469" s="21"/>
      <c r="AF469" s="21"/>
      <c r="AG469" s="21"/>
      <c r="AH469" s="21"/>
      <c r="AI469" s="21"/>
      <c r="AJ469" s="21"/>
      <c r="AK469" s="21"/>
      <c r="AL469" s="21"/>
    </row>
    <row r="470" spans="1:38">
      <c r="A470" s="28"/>
      <c r="B470" s="28"/>
      <c r="C470" s="28"/>
      <c r="D470" s="28"/>
      <c r="E470" s="28"/>
      <c r="F470" s="28"/>
      <c r="G470" s="28"/>
      <c r="H470" s="28"/>
      <c r="I470" s="28"/>
      <c r="J470" s="28"/>
      <c r="K470" s="28"/>
      <c r="L470" s="28"/>
      <c r="M470" s="28"/>
      <c r="N470" s="28"/>
      <c r="O470" s="28"/>
      <c r="P470" s="28"/>
      <c r="Q470" s="21"/>
      <c r="R470" s="21"/>
      <c r="S470" s="21"/>
      <c r="T470" s="21"/>
      <c r="U470" s="21"/>
      <c r="V470" s="21"/>
      <c r="W470" s="21"/>
      <c r="X470" s="21"/>
      <c r="Y470" s="21"/>
      <c r="Z470" s="21"/>
      <c r="AA470" s="21"/>
      <c r="AB470" s="21"/>
      <c r="AC470" s="21"/>
      <c r="AD470" s="21"/>
      <c r="AE470" s="21"/>
      <c r="AF470" s="21"/>
      <c r="AG470" s="21"/>
      <c r="AH470" s="21"/>
      <c r="AI470" s="21"/>
      <c r="AJ470" s="21"/>
      <c r="AK470" s="21"/>
      <c r="AL470" s="21"/>
    </row>
    <row r="471" spans="1:38">
      <c r="A471" s="28"/>
      <c r="B471" s="28"/>
      <c r="C471" s="28"/>
      <c r="D471" s="28"/>
      <c r="E471" s="28"/>
      <c r="F471" s="28"/>
      <c r="G471" s="28"/>
      <c r="H471" s="28"/>
      <c r="I471" s="28"/>
      <c r="J471" s="28"/>
      <c r="K471" s="28"/>
      <c r="L471" s="28"/>
      <c r="M471" s="28"/>
      <c r="N471" s="28"/>
      <c r="O471" s="28"/>
      <c r="P471" s="28"/>
      <c r="Q471" s="21"/>
      <c r="R471" s="21"/>
      <c r="S471" s="21"/>
      <c r="T471" s="21"/>
      <c r="U471" s="21"/>
      <c r="V471" s="21"/>
      <c r="W471" s="21"/>
      <c r="X471" s="21"/>
      <c r="Y471" s="21"/>
      <c r="Z471" s="21"/>
      <c r="AA471" s="21"/>
      <c r="AB471" s="21"/>
      <c r="AC471" s="21"/>
      <c r="AD471" s="21"/>
      <c r="AE471" s="21"/>
      <c r="AF471" s="21"/>
      <c r="AG471" s="21"/>
      <c r="AH471" s="21"/>
      <c r="AI471" s="21"/>
      <c r="AJ471" s="21"/>
      <c r="AK471" s="21"/>
      <c r="AL471" s="21"/>
    </row>
    <row r="472" spans="1:38">
      <c r="A472" s="28"/>
      <c r="B472" s="28"/>
      <c r="C472" s="28"/>
      <c r="D472" s="28"/>
      <c r="E472" s="28"/>
      <c r="F472" s="28"/>
      <c r="G472" s="28"/>
      <c r="H472" s="28"/>
      <c r="I472" s="28"/>
      <c r="J472" s="28"/>
      <c r="K472" s="28"/>
      <c r="L472" s="28"/>
      <c r="M472" s="28"/>
      <c r="N472" s="28"/>
      <c r="O472" s="28"/>
      <c r="P472" s="28"/>
      <c r="Q472" s="21"/>
      <c r="R472" s="21"/>
      <c r="S472" s="21"/>
      <c r="T472" s="21"/>
      <c r="U472" s="21"/>
      <c r="V472" s="21"/>
      <c r="W472" s="21"/>
      <c r="X472" s="21"/>
      <c r="Y472" s="21"/>
      <c r="Z472" s="21"/>
      <c r="AA472" s="21"/>
      <c r="AB472" s="21"/>
      <c r="AC472" s="21"/>
      <c r="AD472" s="21"/>
      <c r="AE472" s="21"/>
      <c r="AF472" s="21"/>
      <c r="AG472" s="21"/>
      <c r="AH472" s="21"/>
      <c r="AI472" s="21"/>
      <c r="AJ472" s="21"/>
      <c r="AK472" s="21"/>
      <c r="AL472" s="21"/>
    </row>
    <row r="473" spans="1:38">
      <c r="A473" s="28"/>
      <c r="B473" s="28"/>
      <c r="C473" s="28"/>
      <c r="D473" s="28"/>
      <c r="E473" s="28"/>
      <c r="F473" s="28"/>
      <c r="G473" s="28"/>
      <c r="H473" s="28"/>
      <c r="I473" s="28"/>
      <c r="J473" s="28"/>
      <c r="K473" s="28"/>
      <c r="L473" s="28"/>
      <c r="M473" s="28"/>
      <c r="N473" s="28"/>
      <c r="O473" s="28"/>
      <c r="P473" s="28"/>
      <c r="Q473" s="21"/>
      <c r="R473" s="21"/>
      <c r="S473" s="21"/>
      <c r="T473" s="21"/>
      <c r="U473" s="21"/>
      <c r="V473" s="21"/>
      <c r="W473" s="21"/>
      <c r="X473" s="21"/>
      <c r="Y473" s="21"/>
      <c r="Z473" s="21"/>
      <c r="AA473" s="21"/>
      <c r="AB473" s="21"/>
      <c r="AC473" s="21"/>
      <c r="AD473" s="21"/>
      <c r="AE473" s="21"/>
      <c r="AF473" s="21"/>
      <c r="AG473" s="21"/>
      <c r="AH473" s="21"/>
      <c r="AI473" s="21"/>
      <c r="AJ473" s="21"/>
      <c r="AK473" s="21"/>
      <c r="AL473" s="21"/>
    </row>
    <row r="474" spans="1:38">
      <c r="A474" s="28"/>
      <c r="B474" s="28"/>
      <c r="C474" s="28"/>
      <c r="D474" s="28"/>
      <c r="E474" s="28"/>
      <c r="F474" s="28"/>
      <c r="G474" s="28"/>
      <c r="H474" s="28"/>
      <c r="I474" s="28"/>
      <c r="J474" s="28"/>
      <c r="K474" s="28"/>
      <c r="L474" s="28"/>
      <c r="M474" s="28"/>
      <c r="N474" s="28"/>
      <c r="O474" s="28"/>
      <c r="P474" s="28"/>
      <c r="Q474" s="21"/>
      <c r="R474" s="21"/>
      <c r="S474" s="21"/>
      <c r="T474" s="21"/>
      <c r="U474" s="21"/>
      <c r="V474" s="21"/>
      <c r="W474" s="21"/>
      <c r="X474" s="21"/>
      <c r="Y474" s="21"/>
      <c r="Z474" s="21"/>
      <c r="AA474" s="21"/>
      <c r="AB474" s="21"/>
      <c r="AC474" s="21"/>
      <c r="AD474" s="21"/>
      <c r="AE474" s="21"/>
      <c r="AF474" s="21"/>
      <c r="AG474" s="21"/>
      <c r="AH474" s="21"/>
      <c r="AI474" s="21"/>
      <c r="AJ474" s="21"/>
      <c r="AK474" s="21"/>
      <c r="AL474" s="21"/>
    </row>
    <row r="475" spans="1:38">
      <c r="A475" s="28"/>
      <c r="B475" s="28"/>
      <c r="C475" s="28"/>
      <c r="D475" s="28"/>
      <c r="E475" s="28"/>
      <c r="F475" s="28"/>
      <c r="G475" s="28"/>
      <c r="H475" s="28"/>
      <c r="I475" s="28"/>
      <c r="J475" s="28"/>
      <c r="K475" s="28"/>
      <c r="L475" s="28"/>
      <c r="M475" s="28"/>
      <c r="N475" s="28"/>
      <c r="O475" s="28"/>
      <c r="P475" s="28"/>
      <c r="Q475" s="21"/>
      <c r="R475" s="21"/>
      <c r="S475" s="21"/>
      <c r="T475" s="21"/>
      <c r="U475" s="21"/>
      <c r="V475" s="21"/>
      <c r="W475" s="21"/>
      <c r="X475" s="21"/>
      <c r="Y475" s="21"/>
      <c r="Z475" s="21"/>
      <c r="AA475" s="21"/>
      <c r="AB475" s="21"/>
      <c r="AC475" s="21"/>
      <c r="AD475" s="21"/>
      <c r="AE475" s="21"/>
      <c r="AF475" s="21"/>
      <c r="AG475" s="21"/>
      <c r="AH475" s="21"/>
      <c r="AI475" s="21"/>
      <c r="AJ475" s="21"/>
      <c r="AK475" s="21"/>
      <c r="AL475" s="21"/>
    </row>
    <row r="476" spans="1:38">
      <c r="A476" s="28"/>
      <c r="B476" s="28"/>
      <c r="C476" s="28"/>
      <c r="D476" s="28"/>
      <c r="E476" s="28"/>
      <c r="F476" s="28"/>
      <c r="G476" s="28"/>
      <c r="H476" s="28"/>
      <c r="I476" s="28"/>
      <c r="J476" s="28"/>
      <c r="K476" s="28"/>
      <c r="L476" s="28"/>
      <c r="M476" s="28"/>
      <c r="N476" s="28"/>
      <c r="O476" s="28"/>
      <c r="P476" s="28"/>
      <c r="Q476" s="21"/>
      <c r="R476" s="21"/>
      <c r="S476" s="21"/>
      <c r="T476" s="21"/>
      <c r="U476" s="21"/>
      <c r="V476" s="21"/>
      <c r="W476" s="21"/>
      <c r="X476" s="21"/>
      <c r="Y476" s="21"/>
      <c r="Z476" s="21"/>
      <c r="AA476" s="21"/>
      <c r="AB476" s="21"/>
      <c r="AC476" s="21"/>
      <c r="AD476" s="21"/>
      <c r="AE476" s="21"/>
      <c r="AF476" s="21"/>
      <c r="AG476" s="21"/>
      <c r="AH476" s="21"/>
      <c r="AI476" s="21"/>
      <c r="AJ476" s="21"/>
      <c r="AK476" s="21"/>
      <c r="AL476" s="21"/>
    </row>
    <row r="477" spans="1:38">
      <c r="A477" s="28"/>
      <c r="B477" s="28"/>
      <c r="C477" s="28"/>
      <c r="D477" s="28"/>
      <c r="E477" s="28"/>
      <c r="F477" s="28"/>
      <c r="G477" s="28"/>
      <c r="H477" s="28"/>
      <c r="I477" s="28"/>
      <c r="J477" s="28"/>
      <c r="K477" s="28"/>
      <c r="L477" s="28"/>
      <c r="M477" s="28"/>
      <c r="N477" s="28"/>
      <c r="O477" s="28"/>
      <c r="P477" s="28"/>
      <c r="Q477" s="21"/>
      <c r="R477" s="21"/>
      <c r="S477" s="21"/>
      <c r="T477" s="21"/>
      <c r="U477" s="21"/>
      <c r="V477" s="21"/>
      <c r="W477" s="21"/>
      <c r="X477" s="21"/>
      <c r="Y477" s="21"/>
      <c r="Z477" s="21"/>
      <c r="AA477" s="21"/>
      <c r="AB477" s="21"/>
      <c r="AC477" s="21"/>
      <c r="AD477" s="21"/>
      <c r="AE477" s="21"/>
      <c r="AF477" s="21"/>
      <c r="AG477" s="21"/>
      <c r="AH477" s="21"/>
      <c r="AI477" s="21"/>
      <c r="AJ477" s="21"/>
      <c r="AK477" s="21"/>
      <c r="AL477" s="21"/>
    </row>
    <row r="478" spans="1:38">
      <c r="A478" s="28"/>
      <c r="B478" s="28"/>
      <c r="C478" s="28"/>
      <c r="D478" s="28"/>
      <c r="E478" s="28"/>
      <c r="F478" s="28"/>
      <c r="G478" s="28"/>
      <c r="H478" s="28"/>
      <c r="I478" s="28"/>
      <c r="J478" s="28"/>
      <c r="K478" s="28"/>
      <c r="L478" s="28"/>
      <c r="M478" s="28"/>
      <c r="N478" s="28"/>
      <c r="O478" s="28"/>
      <c r="P478" s="28"/>
      <c r="Q478" s="21"/>
      <c r="R478" s="21"/>
      <c r="S478" s="21"/>
      <c r="T478" s="21"/>
      <c r="U478" s="21"/>
      <c r="V478" s="21"/>
      <c r="W478" s="21"/>
      <c r="X478" s="21"/>
      <c r="Y478" s="21"/>
      <c r="Z478" s="21"/>
      <c r="AA478" s="21"/>
      <c r="AB478" s="21"/>
      <c r="AC478" s="21"/>
      <c r="AD478" s="21"/>
      <c r="AE478" s="21"/>
      <c r="AF478" s="21"/>
      <c r="AG478" s="21"/>
      <c r="AH478" s="21"/>
      <c r="AI478" s="21"/>
      <c r="AJ478" s="21"/>
      <c r="AK478" s="21"/>
      <c r="AL478" s="21"/>
    </row>
    <row r="479" spans="1:38">
      <c r="A479" s="28"/>
      <c r="B479" s="28"/>
      <c r="C479" s="28"/>
      <c r="D479" s="28"/>
      <c r="E479" s="28"/>
      <c r="F479" s="28"/>
      <c r="G479" s="28"/>
      <c r="H479" s="28"/>
      <c r="I479" s="28"/>
      <c r="J479" s="28"/>
      <c r="K479" s="28"/>
      <c r="L479" s="28"/>
      <c r="M479" s="28"/>
      <c r="N479" s="28"/>
      <c r="O479" s="28"/>
      <c r="P479" s="28"/>
      <c r="Q479" s="21"/>
      <c r="R479" s="21"/>
      <c r="S479" s="21"/>
      <c r="T479" s="21"/>
      <c r="U479" s="21"/>
      <c r="V479" s="21"/>
      <c r="W479" s="21"/>
      <c r="X479" s="21"/>
      <c r="Y479" s="21"/>
      <c r="Z479" s="21"/>
      <c r="AA479" s="21"/>
      <c r="AB479" s="21"/>
      <c r="AC479" s="21"/>
      <c r="AD479" s="21"/>
      <c r="AE479" s="21"/>
      <c r="AF479" s="21"/>
      <c r="AG479" s="21"/>
      <c r="AH479" s="21"/>
      <c r="AI479" s="21"/>
      <c r="AJ479" s="21"/>
      <c r="AK479" s="21"/>
      <c r="AL479" s="21"/>
    </row>
    <row r="480" spans="1:38">
      <c r="A480" s="28"/>
      <c r="B480" s="28"/>
      <c r="C480" s="28"/>
      <c r="D480" s="28"/>
      <c r="E480" s="28"/>
      <c r="F480" s="28"/>
      <c r="G480" s="28"/>
      <c r="H480" s="28"/>
      <c r="I480" s="28"/>
      <c r="J480" s="28"/>
      <c r="K480" s="28"/>
      <c r="L480" s="28"/>
      <c r="M480" s="28"/>
      <c r="N480" s="28"/>
      <c r="O480" s="28"/>
      <c r="P480" s="28"/>
      <c r="Q480" s="21"/>
      <c r="R480" s="21"/>
      <c r="S480" s="21"/>
      <c r="T480" s="21"/>
      <c r="U480" s="21"/>
      <c r="V480" s="21"/>
      <c r="W480" s="21"/>
      <c r="X480" s="21"/>
      <c r="Y480" s="21"/>
      <c r="Z480" s="21"/>
      <c r="AA480" s="21"/>
      <c r="AB480" s="21"/>
      <c r="AC480" s="21"/>
      <c r="AD480" s="21"/>
      <c r="AE480" s="21"/>
      <c r="AF480" s="21"/>
      <c r="AG480" s="21"/>
      <c r="AH480" s="21"/>
      <c r="AI480" s="21"/>
      <c r="AJ480" s="21"/>
      <c r="AK480" s="21"/>
      <c r="AL480" s="21"/>
    </row>
    <row r="481" spans="1:38">
      <c r="A481" s="28"/>
      <c r="B481" s="28"/>
      <c r="C481" s="28"/>
      <c r="D481" s="28"/>
      <c r="E481" s="28"/>
      <c r="F481" s="28"/>
      <c r="G481" s="28"/>
      <c r="H481" s="28"/>
      <c r="I481" s="28"/>
      <c r="J481" s="28"/>
      <c r="K481" s="28"/>
      <c r="L481" s="28"/>
      <c r="M481" s="28"/>
      <c r="N481" s="28"/>
      <c r="O481" s="28"/>
      <c r="P481" s="28"/>
      <c r="Q481" s="21"/>
      <c r="R481" s="21"/>
      <c r="S481" s="21"/>
      <c r="T481" s="21"/>
      <c r="U481" s="21"/>
      <c r="V481" s="21"/>
      <c r="W481" s="21"/>
      <c r="X481" s="21"/>
      <c r="Y481" s="21"/>
      <c r="Z481" s="21"/>
      <c r="AA481" s="21"/>
      <c r="AB481" s="21"/>
      <c r="AC481" s="21"/>
      <c r="AD481" s="21"/>
      <c r="AE481" s="21"/>
      <c r="AF481" s="21"/>
      <c r="AG481" s="21"/>
      <c r="AH481" s="21"/>
      <c r="AI481" s="21"/>
      <c r="AJ481" s="21"/>
      <c r="AK481" s="21"/>
      <c r="AL481" s="21"/>
    </row>
    <row r="482" spans="1:38">
      <c r="A482" s="28"/>
      <c r="B482" s="28"/>
      <c r="C482" s="28"/>
      <c r="D482" s="28"/>
      <c r="E482" s="28"/>
      <c r="F482" s="28"/>
      <c r="G482" s="28"/>
      <c r="H482" s="28"/>
      <c r="I482" s="28"/>
      <c r="J482" s="28"/>
      <c r="K482" s="28"/>
      <c r="L482" s="28"/>
      <c r="M482" s="28"/>
      <c r="N482" s="28"/>
      <c r="O482" s="28"/>
      <c r="P482" s="28"/>
      <c r="Q482" s="21"/>
      <c r="R482" s="21"/>
      <c r="S482" s="21"/>
      <c r="T482" s="21"/>
      <c r="U482" s="21"/>
      <c r="V482" s="21"/>
      <c r="W482" s="21"/>
      <c r="X482" s="21"/>
      <c r="Y482" s="21"/>
      <c r="Z482" s="21"/>
      <c r="AA482" s="21"/>
      <c r="AB482" s="21"/>
      <c r="AC482" s="21"/>
      <c r="AD482" s="21"/>
      <c r="AE482" s="21"/>
      <c r="AF482" s="21"/>
      <c r="AG482" s="21"/>
      <c r="AH482" s="21"/>
      <c r="AI482" s="21"/>
      <c r="AJ482" s="21"/>
      <c r="AK482" s="21"/>
      <c r="AL482" s="21"/>
    </row>
    <row r="483" spans="1:38">
      <c r="A483" s="28"/>
      <c r="B483" s="28"/>
      <c r="C483" s="28"/>
      <c r="D483" s="28"/>
      <c r="E483" s="28"/>
      <c r="F483" s="28"/>
      <c r="G483" s="28"/>
      <c r="H483" s="28"/>
      <c r="I483" s="28"/>
      <c r="J483" s="28"/>
      <c r="K483" s="28"/>
      <c r="L483" s="28"/>
      <c r="M483" s="28"/>
      <c r="N483" s="28"/>
      <c r="O483" s="28"/>
      <c r="P483" s="28"/>
      <c r="Q483" s="21"/>
      <c r="R483" s="21"/>
      <c r="S483" s="21"/>
      <c r="T483" s="21"/>
      <c r="U483" s="21"/>
      <c r="V483" s="21"/>
      <c r="W483" s="21"/>
      <c r="X483" s="21"/>
      <c r="Y483" s="21"/>
      <c r="Z483" s="21"/>
      <c r="AA483" s="21"/>
      <c r="AB483" s="21"/>
      <c r="AC483" s="21"/>
      <c r="AD483" s="21"/>
      <c r="AE483" s="21"/>
      <c r="AF483" s="21"/>
      <c r="AG483" s="21"/>
      <c r="AH483" s="21"/>
      <c r="AI483" s="21"/>
      <c r="AJ483" s="21"/>
      <c r="AK483" s="21"/>
      <c r="AL483" s="21"/>
    </row>
    <row r="484" spans="1:38">
      <c r="A484" s="28"/>
      <c r="B484" s="28"/>
      <c r="C484" s="28"/>
      <c r="D484" s="28"/>
      <c r="E484" s="28"/>
      <c r="F484" s="28"/>
      <c r="G484" s="28"/>
      <c r="H484" s="28"/>
      <c r="I484" s="28"/>
      <c r="J484" s="28"/>
      <c r="K484" s="28"/>
      <c r="L484" s="28"/>
      <c r="M484" s="28"/>
      <c r="N484" s="28"/>
      <c r="O484" s="28"/>
      <c r="P484" s="28"/>
      <c r="Q484" s="21"/>
      <c r="R484" s="21"/>
      <c r="S484" s="21"/>
      <c r="T484" s="21"/>
      <c r="U484" s="21"/>
      <c r="V484" s="21"/>
      <c r="W484" s="21"/>
      <c r="X484" s="21"/>
      <c r="Y484" s="21"/>
      <c r="Z484" s="21"/>
      <c r="AA484" s="21"/>
      <c r="AB484" s="21"/>
      <c r="AC484" s="21"/>
      <c r="AD484" s="21"/>
      <c r="AE484" s="21"/>
      <c r="AF484" s="21"/>
      <c r="AG484" s="21"/>
      <c r="AH484" s="21"/>
      <c r="AI484" s="21"/>
      <c r="AJ484" s="21"/>
      <c r="AK484" s="21"/>
      <c r="AL484" s="21"/>
    </row>
    <row r="485" spans="1:38">
      <c r="A485" s="28"/>
      <c r="B485" s="28"/>
      <c r="C485" s="28"/>
      <c r="D485" s="28"/>
      <c r="E485" s="28"/>
      <c r="F485" s="28"/>
      <c r="G485" s="28"/>
      <c r="H485" s="28"/>
      <c r="I485" s="28"/>
      <c r="J485" s="28"/>
      <c r="K485" s="28"/>
      <c r="L485" s="28"/>
      <c r="M485" s="28"/>
      <c r="N485" s="28"/>
      <c r="O485" s="28"/>
      <c r="P485" s="28"/>
      <c r="Q485" s="21"/>
      <c r="R485" s="21"/>
      <c r="S485" s="21"/>
      <c r="T485" s="21"/>
      <c r="U485" s="21"/>
      <c r="V485" s="21"/>
      <c r="W485" s="21"/>
      <c r="X485" s="21"/>
      <c r="Y485" s="21"/>
      <c r="Z485" s="21"/>
      <c r="AA485" s="21"/>
      <c r="AB485" s="21"/>
      <c r="AC485" s="21"/>
      <c r="AD485" s="21"/>
      <c r="AE485" s="21"/>
      <c r="AF485" s="21"/>
      <c r="AG485" s="21"/>
      <c r="AH485" s="21"/>
      <c r="AI485" s="21"/>
      <c r="AJ485" s="21"/>
      <c r="AK485" s="21"/>
      <c r="AL485" s="21"/>
    </row>
    <row r="486" spans="1:38">
      <c r="A486" s="28"/>
      <c r="B486" s="28"/>
      <c r="C486" s="28"/>
      <c r="D486" s="28"/>
      <c r="E486" s="28"/>
      <c r="F486" s="28"/>
      <c r="G486" s="28"/>
      <c r="H486" s="28"/>
      <c r="I486" s="28"/>
      <c r="J486" s="28"/>
      <c r="K486" s="28"/>
      <c r="L486" s="28"/>
      <c r="M486" s="28"/>
      <c r="N486" s="28"/>
      <c r="O486" s="28"/>
      <c r="P486" s="28"/>
      <c r="Q486" s="21"/>
      <c r="R486" s="21"/>
      <c r="S486" s="21"/>
      <c r="T486" s="21"/>
      <c r="U486" s="21"/>
      <c r="V486" s="21"/>
      <c r="W486" s="21"/>
      <c r="X486" s="21"/>
      <c r="Y486" s="21"/>
      <c r="Z486" s="21"/>
      <c r="AA486" s="21"/>
      <c r="AB486" s="21"/>
      <c r="AC486" s="21"/>
      <c r="AD486" s="21"/>
      <c r="AE486" s="21"/>
      <c r="AF486" s="21"/>
      <c r="AG486" s="21"/>
      <c r="AH486" s="21"/>
      <c r="AI486" s="21"/>
      <c r="AJ486" s="21"/>
      <c r="AK486" s="21"/>
      <c r="AL486" s="21"/>
    </row>
    <row r="487" spans="1:38">
      <c r="A487" s="28"/>
      <c r="B487" s="28"/>
      <c r="C487" s="28"/>
      <c r="D487" s="28"/>
      <c r="E487" s="28"/>
      <c r="F487" s="28"/>
      <c r="G487" s="28"/>
      <c r="H487" s="28"/>
      <c r="I487" s="28"/>
      <c r="J487" s="28"/>
      <c r="K487" s="28"/>
      <c r="L487" s="28"/>
      <c r="M487" s="28"/>
      <c r="N487" s="28"/>
      <c r="O487" s="28"/>
      <c r="P487" s="28"/>
      <c r="Q487" s="21"/>
      <c r="R487" s="21"/>
      <c r="S487" s="21"/>
      <c r="T487" s="21"/>
      <c r="U487" s="21"/>
      <c r="V487" s="21"/>
      <c r="W487" s="21"/>
      <c r="X487" s="21"/>
      <c r="Y487" s="21"/>
      <c r="Z487" s="21"/>
      <c r="AA487" s="21"/>
      <c r="AB487" s="21"/>
      <c r="AC487" s="21"/>
      <c r="AD487" s="21"/>
      <c r="AE487" s="21"/>
      <c r="AF487" s="21"/>
      <c r="AG487" s="21"/>
      <c r="AH487" s="21"/>
      <c r="AI487" s="21"/>
      <c r="AJ487" s="21"/>
      <c r="AK487" s="21"/>
      <c r="AL487" s="21"/>
    </row>
    <row r="488" spans="1:38">
      <c r="A488" s="28"/>
      <c r="B488" s="28"/>
      <c r="C488" s="28"/>
      <c r="D488" s="28"/>
      <c r="E488" s="28"/>
      <c r="F488" s="28"/>
      <c r="G488" s="28"/>
      <c r="H488" s="28"/>
      <c r="I488" s="28"/>
      <c r="J488" s="28"/>
      <c r="K488" s="28"/>
      <c r="L488" s="28"/>
      <c r="M488" s="28"/>
      <c r="N488" s="28"/>
      <c r="O488" s="28"/>
      <c r="P488" s="28"/>
      <c r="Q488" s="21"/>
      <c r="R488" s="21"/>
      <c r="S488" s="21"/>
      <c r="T488" s="21"/>
      <c r="U488" s="21"/>
      <c r="V488" s="21"/>
      <c r="W488" s="21"/>
      <c r="X488" s="21"/>
      <c r="Y488" s="21"/>
      <c r="Z488" s="21"/>
      <c r="AA488" s="21"/>
      <c r="AB488" s="21"/>
      <c r="AC488" s="21"/>
      <c r="AD488" s="21"/>
      <c r="AE488" s="21"/>
      <c r="AF488" s="21"/>
      <c r="AG488" s="21"/>
      <c r="AH488" s="21"/>
      <c r="AI488" s="21"/>
      <c r="AJ488" s="21"/>
      <c r="AK488" s="21"/>
      <c r="AL488" s="21"/>
    </row>
    <row r="489" spans="1:38">
      <c r="A489" s="28"/>
      <c r="B489" s="28"/>
      <c r="C489" s="28"/>
      <c r="D489" s="28"/>
      <c r="E489" s="28"/>
      <c r="F489" s="28"/>
      <c r="G489" s="28"/>
      <c r="H489" s="28"/>
      <c r="I489" s="28"/>
      <c r="J489" s="28"/>
      <c r="K489" s="28"/>
      <c r="L489" s="28"/>
      <c r="M489" s="28"/>
      <c r="N489" s="28"/>
      <c r="O489" s="28"/>
      <c r="P489" s="28"/>
      <c r="Q489" s="21"/>
      <c r="R489" s="21"/>
      <c r="S489" s="21"/>
      <c r="T489" s="21"/>
      <c r="U489" s="21"/>
      <c r="V489" s="21"/>
      <c r="W489" s="21"/>
      <c r="X489" s="21"/>
      <c r="Y489" s="21"/>
      <c r="Z489" s="21"/>
      <c r="AA489" s="21"/>
      <c r="AB489" s="21"/>
      <c r="AC489" s="21"/>
      <c r="AD489" s="21"/>
      <c r="AE489" s="21"/>
      <c r="AF489" s="21"/>
      <c r="AG489" s="21"/>
      <c r="AH489" s="21"/>
      <c r="AI489" s="21"/>
      <c r="AJ489" s="21"/>
      <c r="AK489" s="21"/>
      <c r="AL489" s="21"/>
    </row>
    <row r="490" spans="1:38">
      <c r="A490" s="28"/>
      <c r="B490" s="28"/>
      <c r="C490" s="28"/>
      <c r="D490" s="28"/>
      <c r="E490" s="28"/>
      <c r="F490" s="28"/>
      <c r="G490" s="28"/>
      <c r="H490" s="28"/>
      <c r="I490" s="28"/>
      <c r="J490" s="28"/>
      <c r="K490" s="28"/>
      <c r="L490" s="28"/>
      <c r="M490" s="28"/>
      <c r="N490" s="28"/>
      <c r="O490" s="28"/>
      <c r="P490" s="28"/>
      <c r="Q490" s="21"/>
      <c r="R490" s="21"/>
      <c r="S490" s="21"/>
      <c r="T490" s="21"/>
      <c r="U490" s="21"/>
      <c r="V490" s="21"/>
      <c r="W490" s="21"/>
      <c r="X490" s="21"/>
      <c r="Y490" s="21"/>
      <c r="Z490" s="21"/>
      <c r="AA490" s="21"/>
      <c r="AB490" s="21"/>
      <c r="AC490" s="21"/>
      <c r="AD490" s="21"/>
      <c r="AE490" s="21"/>
      <c r="AF490" s="21"/>
      <c r="AG490" s="21"/>
      <c r="AH490" s="21"/>
      <c r="AI490" s="21"/>
      <c r="AJ490" s="21"/>
      <c r="AK490" s="21"/>
      <c r="AL490" s="21"/>
    </row>
    <row r="491" spans="1:38">
      <c r="A491" s="28"/>
      <c r="B491" s="28"/>
      <c r="C491" s="28"/>
      <c r="D491" s="28"/>
      <c r="E491" s="28"/>
      <c r="F491" s="28"/>
      <c r="G491" s="28"/>
      <c r="H491" s="28"/>
      <c r="I491" s="28"/>
      <c r="J491" s="28"/>
      <c r="K491" s="28"/>
      <c r="L491" s="28"/>
      <c r="M491" s="28"/>
      <c r="N491" s="28"/>
      <c r="O491" s="28"/>
      <c r="P491" s="28"/>
      <c r="Q491" s="21"/>
      <c r="R491" s="21"/>
      <c r="S491" s="21"/>
      <c r="T491" s="21"/>
      <c r="U491" s="21"/>
      <c r="V491" s="21"/>
      <c r="W491" s="21"/>
      <c r="X491" s="21"/>
      <c r="Y491" s="21"/>
      <c r="Z491" s="21"/>
      <c r="AA491" s="21"/>
      <c r="AB491" s="21"/>
      <c r="AC491" s="21"/>
      <c r="AD491" s="21"/>
      <c r="AE491" s="21"/>
      <c r="AF491" s="21"/>
      <c r="AG491" s="21"/>
      <c r="AH491" s="21"/>
      <c r="AI491" s="21"/>
      <c r="AJ491" s="21"/>
      <c r="AK491" s="21"/>
      <c r="AL491" s="21"/>
    </row>
    <row r="492" spans="1:38">
      <c r="A492" s="28"/>
      <c r="B492" s="28"/>
      <c r="C492" s="28"/>
      <c r="D492" s="28"/>
      <c r="E492" s="28"/>
      <c r="F492" s="28"/>
      <c r="G492" s="28"/>
      <c r="H492" s="28"/>
      <c r="I492" s="28"/>
      <c r="J492" s="28"/>
      <c r="K492" s="28"/>
      <c r="L492" s="28"/>
      <c r="M492" s="28"/>
      <c r="N492" s="28"/>
      <c r="O492" s="28"/>
      <c r="P492" s="28"/>
      <c r="Q492" s="21"/>
      <c r="R492" s="21"/>
      <c r="S492" s="21"/>
      <c r="T492" s="21"/>
      <c r="U492" s="21"/>
      <c r="V492" s="21"/>
      <c r="W492" s="21"/>
      <c r="X492" s="21"/>
      <c r="Y492" s="21"/>
      <c r="Z492" s="21"/>
      <c r="AA492" s="21"/>
      <c r="AB492" s="21"/>
      <c r="AC492" s="21"/>
      <c r="AD492" s="21"/>
      <c r="AE492" s="21"/>
      <c r="AF492" s="21"/>
      <c r="AG492" s="21"/>
      <c r="AH492" s="21"/>
      <c r="AI492" s="21"/>
      <c r="AJ492" s="21"/>
      <c r="AK492" s="21"/>
      <c r="AL492" s="21"/>
    </row>
    <row r="493" spans="1:38">
      <c r="A493" s="28"/>
      <c r="B493" s="28"/>
      <c r="C493" s="28"/>
      <c r="D493" s="28"/>
      <c r="E493" s="28"/>
      <c r="F493" s="28"/>
      <c r="G493" s="28"/>
      <c r="H493" s="28"/>
      <c r="I493" s="28"/>
      <c r="J493" s="28"/>
      <c r="K493" s="28"/>
      <c r="L493" s="28"/>
      <c r="M493" s="28"/>
      <c r="N493" s="28"/>
      <c r="O493" s="28"/>
      <c r="P493" s="28"/>
      <c r="Q493" s="21"/>
      <c r="R493" s="21"/>
      <c r="S493" s="21"/>
      <c r="T493" s="21"/>
      <c r="U493" s="21"/>
      <c r="V493" s="21"/>
      <c r="W493" s="21"/>
      <c r="X493" s="21"/>
      <c r="Y493" s="21"/>
      <c r="Z493" s="21"/>
      <c r="AA493" s="21"/>
      <c r="AB493" s="21"/>
      <c r="AC493" s="21"/>
      <c r="AD493" s="21"/>
      <c r="AE493" s="21"/>
      <c r="AF493" s="21"/>
      <c r="AG493" s="21"/>
      <c r="AH493" s="21"/>
      <c r="AI493" s="21"/>
      <c r="AJ493" s="21"/>
      <c r="AK493" s="21"/>
      <c r="AL493" s="21"/>
    </row>
    <row r="494" spans="1:38">
      <c r="A494" s="28"/>
      <c r="B494" s="28"/>
      <c r="C494" s="28"/>
      <c r="D494" s="28"/>
      <c r="E494" s="28"/>
      <c r="F494" s="28"/>
      <c r="G494" s="28"/>
      <c r="H494" s="28"/>
      <c r="I494" s="28"/>
      <c r="J494" s="28"/>
      <c r="K494" s="28"/>
      <c r="L494" s="28"/>
      <c r="M494" s="28"/>
      <c r="N494" s="28"/>
      <c r="O494" s="28"/>
      <c r="P494" s="28"/>
      <c r="Q494" s="21"/>
      <c r="R494" s="21"/>
      <c r="S494" s="21"/>
      <c r="T494" s="21"/>
      <c r="U494" s="21"/>
      <c r="V494" s="21"/>
      <c r="W494" s="21"/>
      <c r="X494" s="21"/>
      <c r="Y494" s="21"/>
      <c r="Z494" s="21"/>
      <c r="AA494" s="21"/>
      <c r="AB494" s="21"/>
      <c r="AC494" s="21"/>
      <c r="AD494" s="21"/>
      <c r="AE494" s="21"/>
      <c r="AF494" s="21"/>
      <c r="AG494" s="21"/>
      <c r="AH494" s="21"/>
      <c r="AI494" s="21"/>
      <c r="AJ494" s="21"/>
      <c r="AK494" s="21"/>
      <c r="AL494" s="21"/>
    </row>
    <row r="495" spans="1:38">
      <c r="A495" s="28"/>
      <c r="B495" s="28"/>
      <c r="C495" s="28"/>
      <c r="D495" s="28"/>
      <c r="E495" s="28"/>
      <c r="F495" s="28"/>
      <c r="G495" s="28"/>
      <c r="H495" s="28"/>
      <c r="I495" s="28"/>
      <c r="J495" s="28"/>
      <c r="K495" s="28"/>
      <c r="L495" s="28"/>
      <c r="M495" s="28"/>
      <c r="N495" s="28"/>
      <c r="O495" s="28"/>
      <c r="P495" s="28"/>
      <c r="Q495" s="21"/>
      <c r="R495" s="21"/>
      <c r="S495" s="21"/>
      <c r="T495" s="21"/>
      <c r="U495" s="21"/>
      <c r="V495" s="21"/>
      <c r="W495" s="21"/>
      <c r="X495" s="21"/>
      <c r="Y495" s="21"/>
      <c r="Z495" s="21"/>
      <c r="AA495" s="21"/>
      <c r="AB495" s="21"/>
      <c r="AC495" s="21"/>
      <c r="AD495" s="21"/>
      <c r="AE495" s="21"/>
      <c r="AF495" s="21"/>
      <c r="AG495" s="21"/>
      <c r="AH495" s="21"/>
      <c r="AI495" s="21"/>
      <c r="AJ495" s="21"/>
      <c r="AK495" s="21"/>
      <c r="AL495" s="21"/>
    </row>
    <row r="496" spans="1:38">
      <c r="A496" s="28"/>
      <c r="B496" s="28"/>
      <c r="C496" s="28"/>
      <c r="D496" s="28"/>
      <c r="E496" s="28"/>
      <c r="F496" s="28"/>
      <c r="G496" s="28"/>
      <c r="H496" s="28"/>
      <c r="I496" s="28"/>
      <c r="J496" s="28"/>
      <c r="K496" s="28"/>
      <c r="L496" s="28"/>
      <c r="M496" s="28"/>
      <c r="N496" s="28"/>
      <c r="O496" s="28"/>
      <c r="P496" s="28"/>
      <c r="Q496" s="21"/>
      <c r="R496" s="21"/>
      <c r="S496" s="21"/>
      <c r="T496" s="21"/>
      <c r="U496" s="21"/>
      <c r="V496" s="21"/>
      <c r="W496" s="21"/>
      <c r="X496" s="21"/>
      <c r="Y496" s="21"/>
      <c r="Z496" s="21"/>
      <c r="AA496" s="21"/>
      <c r="AB496" s="21"/>
      <c r="AC496" s="21"/>
      <c r="AD496" s="21"/>
      <c r="AE496" s="21"/>
      <c r="AF496" s="21"/>
      <c r="AG496" s="21"/>
      <c r="AH496" s="21"/>
      <c r="AI496" s="21"/>
      <c r="AJ496" s="21"/>
      <c r="AK496" s="21"/>
      <c r="AL496" s="21"/>
    </row>
    <row r="497" spans="1:38">
      <c r="A497" s="28"/>
      <c r="B497" s="28"/>
      <c r="C497" s="28"/>
      <c r="D497" s="28"/>
      <c r="E497" s="28"/>
      <c r="F497" s="28"/>
      <c r="G497" s="28"/>
      <c r="H497" s="28"/>
      <c r="I497" s="28"/>
      <c r="J497" s="28"/>
      <c r="K497" s="28"/>
      <c r="L497" s="28"/>
      <c r="M497" s="28"/>
      <c r="N497" s="28"/>
      <c r="O497" s="28"/>
      <c r="P497" s="28"/>
      <c r="Q497" s="21"/>
      <c r="R497" s="21"/>
      <c r="S497" s="21"/>
      <c r="T497" s="21"/>
      <c r="U497" s="21"/>
      <c r="V497" s="21"/>
      <c r="W497" s="21"/>
      <c r="X497" s="21"/>
      <c r="Y497" s="21"/>
      <c r="Z497" s="21"/>
      <c r="AA497" s="21"/>
      <c r="AB497" s="21"/>
      <c r="AC497" s="21"/>
      <c r="AD497" s="21"/>
      <c r="AE497" s="21"/>
      <c r="AF497" s="21"/>
      <c r="AG497" s="21"/>
      <c r="AH497" s="21"/>
      <c r="AI497" s="21"/>
      <c r="AJ497" s="21"/>
      <c r="AK497" s="21"/>
      <c r="AL497" s="21"/>
    </row>
    <row r="498" spans="1:38">
      <c r="A498" s="28"/>
      <c r="B498" s="28"/>
      <c r="C498" s="28"/>
      <c r="D498" s="28"/>
      <c r="E498" s="28"/>
      <c r="F498" s="28"/>
      <c r="G498" s="28"/>
      <c r="H498" s="28"/>
      <c r="I498" s="28"/>
      <c r="J498" s="28"/>
      <c r="K498" s="28"/>
      <c r="L498" s="28"/>
      <c r="M498" s="28"/>
      <c r="N498" s="28"/>
      <c r="O498" s="28"/>
      <c r="P498" s="28"/>
      <c r="Q498" s="21"/>
      <c r="R498" s="21"/>
      <c r="S498" s="21"/>
      <c r="T498" s="21"/>
      <c r="U498" s="21"/>
      <c r="V498" s="21"/>
      <c r="W498" s="21"/>
      <c r="X498" s="21"/>
      <c r="Y498" s="21"/>
      <c r="Z498" s="21"/>
      <c r="AA498" s="21"/>
      <c r="AB498" s="21"/>
      <c r="AC498" s="21"/>
      <c r="AD498" s="21"/>
      <c r="AE498" s="21"/>
      <c r="AF498" s="21"/>
      <c r="AG498" s="21"/>
      <c r="AH498" s="21"/>
      <c r="AI498" s="21"/>
      <c r="AJ498" s="21"/>
      <c r="AK498" s="21"/>
      <c r="AL498" s="21"/>
    </row>
    <row r="499" spans="1:38">
      <c r="A499" s="28"/>
      <c r="B499" s="28"/>
      <c r="C499" s="28"/>
      <c r="D499" s="28"/>
      <c r="E499" s="28"/>
      <c r="F499" s="28"/>
      <c r="G499" s="28"/>
      <c r="H499" s="28"/>
      <c r="I499" s="28"/>
      <c r="J499" s="28"/>
      <c r="K499" s="28"/>
      <c r="L499" s="28"/>
      <c r="M499" s="28"/>
      <c r="N499" s="28"/>
      <c r="O499" s="28"/>
      <c r="P499" s="28"/>
      <c r="Q499" s="21"/>
      <c r="R499" s="21"/>
      <c r="S499" s="21"/>
      <c r="T499" s="21"/>
      <c r="U499" s="21"/>
      <c r="V499" s="21"/>
      <c r="W499" s="21"/>
      <c r="X499" s="21"/>
      <c r="Y499" s="21"/>
      <c r="Z499" s="21"/>
      <c r="AA499" s="21"/>
      <c r="AB499" s="21"/>
      <c r="AC499" s="21"/>
      <c r="AD499" s="21"/>
      <c r="AE499" s="21"/>
      <c r="AF499" s="21"/>
      <c r="AG499" s="21"/>
      <c r="AH499" s="21"/>
      <c r="AI499" s="21"/>
      <c r="AJ499" s="21"/>
      <c r="AK499" s="21"/>
      <c r="AL499" s="21"/>
    </row>
    <row r="500" spans="1:38">
      <c r="A500" s="28"/>
      <c r="B500" s="28"/>
      <c r="C500" s="28"/>
      <c r="D500" s="28"/>
      <c r="E500" s="28"/>
      <c r="F500" s="28"/>
      <c r="G500" s="28"/>
      <c r="H500" s="28"/>
      <c r="I500" s="28"/>
      <c r="J500" s="28"/>
      <c r="K500" s="28"/>
      <c r="L500" s="28"/>
      <c r="M500" s="28"/>
      <c r="N500" s="28"/>
      <c r="O500" s="28"/>
      <c r="P500" s="28"/>
      <c r="Q500" s="21"/>
      <c r="R500" s="21"/>
      <c r="S500" s="21"/>
      <c r="T500" s="21"/>
      <c r="U500" s="21"/>
      <c r="V500" s="21"/>
      <c r="W500" s="21"/>
      <c r="X500" s="21"/>
      <c r="Y500" s="21"/>
      <c r="Z500" s="21"/>
      <c r="AA500" s="21"/>
      <c r="AB500" s="21"/>
      <c r="AC500" s="21"/>
      <c r="AD500" s="21"/>
      <c r="AE500" s="21"/>
      <c r="AF500" s="21"/>
      <c r="AG500" s="21"/>
      <c r="AH500" s="21"/>
      <c r="AI500" s="21"/>
      <c r="AJ500" s="21"/>
      <c r="AK500" s="21"/>
      <c r="AL500" s="21"/>
    </row>
    <row r="501" spans="1:38">
      <c r="A501" s="28"/>
      <c r="B501" s="28"/>
      <c r="C501" s="28"/>
      <c r="D501" s="28"/>
      <c r="E501" s="28"/>
      <c r="F501" s="28"/>
      <c r="G501" s="28"/>
      <c r="H501" s="28"/>
      <c r="I501" s="28"/>
      <c r="J501" s="28"/>
      <c r="K501" s="28"/>
      <c r="L501" s="28"/>
      <c r="M501" s="28"/>
      <c r="N501" s="28"/>
      <c r="O501" s="28"/>
      <c r="P501" s="28"/>
      <c r="Q501" s="21"/>
      <c r="R501" s="21"/>
      <c r="S501" s="21"/>
      <c r="T501" s="21"/>
      <c r="U501" s="21"/>
      <c r="V501" s="21"/>
      <c r="W501" s="21"/>
      <c r="X501" s="21"/>
      <c r="Y501" s="21"/>
      <c r="Z501" s="21"/>
      <c r="AA501" s="21"/>
      <c r="AB501" s="21"/>
      <c r="AC501" s="21"/>
      <c r="AD501" s="21"/>
      <c r="AE501" s="21"/>
      <c r="AF501" s="21"/>
      <c r="AG501" s="21"/>
      <c r="AH501" s="21"/>
      <c r="AI501" s="21"/>
      <c r="AJ501" s="21"/>
      <c r="AK501" s="21"/>
      <c r="AL501" s="21"/>
    </row>
    <row r="502" spans="1:38">
      <c r="A502" s="28"/>
      <c r="B502" s="28"/>
      <c r="C502" s="28"/>
      <c r="D502" s="28"/>
      <c r="E502" s="28"/>
      <c r="F502" s="28"/>
      <c r="G502" s="28"/>
      <c r="H502" s="28"/>
      <c r="I502" s="28"/>
      <c r="J502" s="28"/>
      <c r="K502" s="28"/>
      <c r="L502" s="28"/>
      <c r="M502" s="28"/>
      <c r="N502" s="28"/>
      <c r="O502" s="28"/>
      <c r="P502" s="28"/>
      <c r="Q502" s="21"/>
      <c r="R502" s="21"/>
      <c r="S502" s="21"/>
      <c r="T502" s="21"/>
      <c r="U502" s="21"/>
      <c r="V502" s="21"/>
      <c r="W502" s="21"/>
      <c r="X502" s="21"/>
      <c r="Y502" s="21"/>
      <c r="Z502" s="21"/>
      <c r="AA502" s="21"/>
      <c r="AB502" s="21"/>
      <c r="AC502" s="21"/>
      <c r="AD502" s="21"/>
      <c r="AE502" s="21"/>
      <c r="AF502" s="21"/>
      <c r="AG502" s="21"/>
      <c r="AH502" s="21"/>
      <c r="AI502" s="21"/>
      <c r="AJ502" s="21"/>
      <c r="AK502" s="21"/>
      <c r="AL502" s="21"/>
    </row>
    <row r="503" spans="1:38">
      <c r="A503" s="28"/>
      <c r="B503" s="28"/>
      <c r="C503" s="28"/>
      <c r="D503" s="28"/>
      <c r="E503" s="28"/>
      <c r="F503" s="28"/>
      <c r="G503" s="28"/>
      <c r="H503" s="28"/>
      <c r="I503" s="28"/>
      <c r="J503" s="28"/>
      <c r="K503" s="28"/>
      <c r="L503" s="28"/>
      <c r="M503" s="28"/>
      <c r="N503" s="28"/>
      <c r="O503" s="28"/>
      <c r="P503" s="28"/>
      <c r="Q503" s="21"/>
      <c r="R503" s="21"/>
      <c r="S503" s="21"/>
      <c r="T503" s="21"/>
      <c r="U503" s="21"/>
      <c r="V503" s="21"/>
      <c r="W503" s="21"/>
      <c r="X503" s="21"/>
      <c r="Y503" s="21"/>
      <c r="Z503" s="21"/>
      <c r="AA503" s="21"/>
      <c r="AB503" s="21"/>
      <c r="AC503" s="21"/>
      <c r="AD503" s="21"/>
      <c r="AE503" s="21"/>
      <c r="AF503" s="21"/>
      <c r="AG503" s="21"/>
      <c r="AH503" s="21"/>
      <c r="AI503" s="21"/>
      <c r="AJ503" s="21"/>
      <c r="AK503" s="21"/>
      <c r="AL503" s="21"/>
    </row>
    <row r="504" spans="1:38">
      <c r="A504" s="28"/>
      <c r="B504" s="28"/>
      <c r="C504" s="28"/>
      <c r="D504" s="28"/>
      <c r="E504" s="28"/>
      <c r="F504" s="28"/>
      <c r="G504" s="28"/>
      <c r="H504" s="28"/>
      <c r="I504" s="28"/>
      <c r="J504" s="28"/>
      <c r="K504" s="28"/>
      <c r="L504" s="28"/>
      <c r="M504" s="28"/>
      <c r="N504" s="28"/>
      <c r="O504" s="28"/>
      <c r="P504" s="28"/>
      <c r="Q504" s="21"/>
      <c r="R504" s="21"/>
      <c r="S504" s="21"/>
      <c r="T504" s="21"/>
      <c r="U504" s="21"/>
      <c r="V504" s="21"/>
      <c r="W504" s="21"/>
      <c r="X504" s="21"/>
      <c r="Y504" s="21"/>
      <c r="Z504" s="21"/>
      <c r="AA504" s="21"/>
      <c r="AB504" s="21"/>
      <c r="AC504" s="21"/>
      <c r="AD504" s="21"/>
      <c r="AE504" s="21"/>
      <c r="AF504" s="21"/>
      <c r="AG504" s="21"/>
      <c r="AH504" s="21"/>
      <c r="AI504" s="21"/>
      <c r="AJ504" s="21"/>
      <c r="AK504" s="21"/>
      <c r="AL504" s="21"/>
    </row>
    <row r="505" spans="1:38">
      <c r="A505" s="28"/>
      <c r="B505" s="28"/>
      <c r="C505" s="28"/>
      <c r="D505" s="28"/>
      <c r="E505" s="28"/>
      <c r="F505" s="28"/>
      <c r="G505" s="28"/>
      <c r="H505" s="28"/>
      <c r="I505" s="28"/>
      <c r="J505" s="28"/>
      <c r="K505" s="28"/>
      <c r="L505" s="28"/>
      <c r="M505" s="28"/>
      <c r="N505" s="28"/>
      <c r="O505" s="28"/>
      <c r="P505" s="28"/>
      <c r="Q505" s="21"/>
      <c r="R505" s="21"/>
      <c r="S505" s="21"/>
      <c r="T505" s="21"/>
      <c r="U505" s="21"/>
      <c r="V505" s="21"/>
      <c r="W505" s="21"/>
      <c r="X505" s="21"/>
      <c r="Y505" s="21"/>
      <c r="Z505" s="21"/>
      <c r="AA505" s="21"/>
      <c r="AB505" s="21"/>
      <c r="AC505" s="21"/>
      <c r="AD505" s="21"/>
      <c r="AE505" s="21"/>
      <c r="AF505" s="21"/>
      <c r="AG505" s="21"/>
      <c r="AH505" s="21"/>
      <c r="AI505" s="21"/>
      <c r="AJ505" s="21"/>
      <c r="AK505" s="21"/>
      <c r="AL505" s="21"/>
    </row>
    <row r="506" spans="1:38">
      <c r="A506" s="28"/>
      <c r="B506" s="28"/>
      <c r="C506" s="28"/>
      <c r="D506" s="28"/>
      <c r="E506" s="28"/>
      <c r="F506" s="28"/>
      <c r="G506" s="28"/>
      <c r="H506" s="28"/>
      <c r="I506" s="28"/>
      <c r="J506" s="28"/>
      <c r="K506" s="28"/>
      <c r="L506" s="28"/>
      <c r="M506" s="28"/>
      <c r="N506" s="28"/>
      <c r="O506" s="28"/>
      <c r="P506" s="28"/>
      <c r="Q506" s="21"/>
      <c r="R506" s="21"/>
      <c r="S506" s="21"/>
      <c r="T506" s="21"/>
      <c r="U506" s="21"/>
      <c r="V506" s="21"/>
      <c r="W506" s="21"/>
      <c r="X506" s="21"/>
      <c r="Y506" s="21"/>
      <c r="Z506" s="21"/>
      <c r="AA506" s="21"/>
      <c r="AB506" s="21"/>
      <c r="AC506" s="21"/>
      <c r="AD506" s="21"/>
      <c r="AE506" s="21"/>
      <c r="AF506" s="21"/>
      <c r="AG506" s="21"/>
      <c r="AH506" s="21"/>
      <c r="AI506" s="21"/>
      <c r="AJ506" s="21"/>
      <c r="AK506" s="21"/>
      <c r="AL506" s="21"/>
    </row>
    <row r="507" spans="1:38">
      <c r="A507" s="28"/>
      <c r="B507" s="28"/>
      <c r="C507" s="28"/>
      <c r="D507" s="28"/>
      <c r="E507" s="28"/>
      <c r="F507" s="28"/>
      <c r="G507" s="28"/>
      <c r="H507" s="28"/>
      <c r="I507" s="28"/>
      <c r="J507" s="28"/>
      <c r="K507" s="28"/>
      <c r="L507" s="28"/>
      <c r="M507" s="28"/>
      <c r="N507" s="28"/>
      <c r="O507" s="28"/>
      <c r="P507" s="28"/>
      <c r="Q507" s="21"/>
      <c r="R507" s="21"/>
      <c r="S507" s="21"/>
      <c r="T507" s="21"/>
      <c r="U507" s="21"/>
      <c r="V507" s="21"/>
      <c r="W507" s="21"/>
      <c r="X507" s="21"/>
      <c r="Y507" s="21"/>
      <c r="Z507" s="21"/>
      <c r="AA507" s="21"/>
      <c r="AB507" s="21"/>
      <c r="AC507" s="21"/>
      <c r="AD507" s="21"/>
      <c r="AE507" s="21"/>
      <c r="AF507" s="21"/>
      <c r="AG507" s="21"/>
      <c r="AH507" s="21"/>
      <c r="AI507" s="21"/>
      <c r="AJ507" s="21"/>
      <c r="AK507" s="21"/>
      <c r="AL507" s="21"/>
    </row>
    <row r="508" spans="1:38">
      <c r="A508" s="28"/>
      <c r="B508" s="28"/>
      <c r="C508" s="28"/>
      <c r="D508" s="28"/>
      <c r="E508" s="28"/>
      <c r="F508" s="28"/>
      <c r="G508" s="28"/>
      <c r="H508" s="28"/>
      <c r="I508" s="28"/>
      <c r="J508" s="28"/>
      <c r="K508" s="28"/>
      <c r="L508" s="28"/>
      <c r="M508" s="28"/>
      <c r="N508" s="28"/>
      <c r="O508" s="28"/>
      <c r="P508" s="28"/>
      <c r="Q508" s="21"/>
      <c r="R508" s="21"/>
      <c r="S508" s="21"/>
      <c r="T508" s="21"/>
      <c r="U508" s="21"/>
      <c r="V508" s="21"/>
      <c r="W508" s="21"/>
      <c r="X508" s="21"/>
      <c r="Y508" s="21"/>
      <c r="Z508" s="21"/>
      <c r="AA508" s="21"/>
      <c r="AB508" s="21"/>
      <c r="AC508" s="21"/>
      <c r="AD508" s="21"/>
      <c r="AE508" s="21"/>
      <c r="AF508" s="21"/>
      <c r="AG508" s="21"/>
      <c r="AH508" s="21"/>
      <c r="AI508" s="21"/>
      <c r="AJ508" s="21"/>
      <c r="AK508" s="21"/>
      <c r="AL508" s="21"/>
    </row>
    <row r="509" spans="1:38">
      <c r="A509" s="28"/>
      <c r="B509" s="28"/>
      <c r="C509" s="28"/>
      <c r="D509" s="28"/>
      <c r="E509" s="28"/>
      <c r="F509" s="28"/>
      <c r="G509" s="28"/>
      <c r="H509" s="28"/>
      <c r="I509" s="28"/>
      <c r="J509" s="28"/>
      <c r="K509" s="28"/>
      <c r="L509" s="28"/>
      <c r="M509" s="28"/>
      <c r="N509" s="28"/>
      <c r="O509" s="28"/>
      <c r="P509" s="28"/>
      <c r="Q509" s="21"/>
      <c r="R509" s="21"/>
      <c r="S509" s="21"/>
      <c r="T509" s="21"/>
      <c r="U509" s="21"/>
      <c r="V509" s="21"/>
      <c r="W509" s="21"/>
      <c r="X509" s="21"/>
      <c r="Y509" s="21"/>
      <c r="Z509" s="21"/>
      <c r="AA509" s="21"/>
      <c r="AB509" s="21"/>
      <c r="AC509" s="21"/>
      <c r="AD509" s="21"/>
      <c r="AE509" s="21"/>
      <c r="AF509" s="21"/>
      <c r="AG509" s="21"/>
      <c r="AH509" s="21"/>
      <c r="AI509" s="21"/>
      <c r="AJ509" s="21"/>
      <c r="AK509" s="21"/>
      <c r="AL509" s="21"/>
    </row>
    <row r="510" spans="1:38">
      <c r="A510" s="28"/>
      <c r="B510" s="28"/>
      <c r="C510" s="28"/>
      <c r="D510" s="28"/>
      <c r="E510" s="28"/>
      <c r="F510" s="28"/>
      <c r="G510" s="28"/>
      <c r="H510" s="28"/>
      <c r="I510" s="28"/>
      <c r="J510" s="28"/>
      <c r="K510" s="28"/>
      <c r="L510" s="28"/>
      <c r="M510" s="28"/>
      <c r="N510" s="28"/>
      <c r="O510" s="28"/>
      <c r="P510" s="28"/>
      <c r="Q510" s="21"/>
      <c r="R510" s="21"/>
      <c r="S510" s="21"/>
      <c r="T510" s="21"/>
      <c r="U510" s="21"/>
      <c r="V510" s="21"/>
      <c r="W510" s="21"/>
      <c r="X510" s="21"/>
      <c r="Y510" s="21"/>
      <c r="Z510" s="21"/>
      <c r="AA510" s="21"/>
      <c r="AB510" s="21"/>
      <c r="AC510" s="21"/>
      <c r="AD510" s="21"/>
      <c r="AE510" s="21"/>
      <c r="AF510" s="21"/>
      <c r="AG510" s="21"/>
      <c r="AH510" s="21"/>
      <c r="AI510" s="21"/>
      <c r="AJ510" s="21"/>
      <c r="AK510" s="21"/>
      <c r="AL510" s="21"/>
    </row>
    <row r="511" spans="1:38">
      <c r="A511" s="28"/>
      <c r="B511" s="28"/>
      <c r="C511" s="28"/>
      <c r="D511" s="28"/>
      <c r="E511" s="28"/>
      <c r="F511" s="28"/>
      <c r="G511" s="28"/>
      <c r="H511" s="28"/>
      <c r="I511" s="28"/>
      <c r="J511" s="28"/>
      <c r="K511" s="28"/>
      <c r="L511" s="28"/>
      <c r="M511" s="28"/>
      <c r="N511" s="28"/>
      <c r="O511" s="28"/>
      <c r="P511" s="28"/>
      <c r="Q511" s="21"/>
      <c r="R511" s="21"/>
      <c r="S511" s="21"/>
      <c r="T511" s="21"/>
      <c r="U511" s="21"/>
      <c r="V511" s="21"/>
      <c r="W511" s="21"/>
      <c r="X511" s="21"/>
      <c r="Y511" s="21"/>
      <c r="Z511" s="21"/>
      <c r="AA511" s="21"/>
      <c r="AB511" s="21"/>
      <c r="AC511" s="21"/>
      <c r="AD511" s="21"/>
      <c r="AE511" s="21"/>
      <c r="AF511" s="21"/>
      <c r="AG511" s="21"/>
      <c r="AH511" s="21"/>
      <c r="AI511" s="21"/>
      <c r="AJ511" s="21"/>
      <c r="AK511" s="21"/>
      <c r="AL511" s="21"/>
    </row>
    <row r="512" spans="1:38">
      <c r="A512" s="28"/>
      <c r="B512" s="28"/>
      <c r="C512" s="28"/>
      <c r="D512" s="28"/>
      <c r="E512" s="28"/>
      <c r="F512" s="28"/>
      <c r="G512" s="28"/>
      <c r="H512" s="28"/>
      <c r="I512" s="28"/>
      <c r="J512" s="28"/>
      <c r="K512" s="28"/>
      <c r="L512" s="28"/>
      <c r="M512" s="28"/>
      <c r="N512" s="28"/>
      <c r="O512" s="28"/>
      <c r="P512" s="28"/>
      <c r="Q512" s="21"/>
      <c r="R512" s="21"/>
      <c r="S512" s="21"/>
      <c r="T512" s="21"/>
      <c r="U512" s="21"/>
      <c r="V512" s="21"/>
      <c r="W512" s="21"/>
      <c r="X512" s="21"/>
      <c r="Y512" s="21"/>
      <c r="Z512" s="21"/>
      <c r="AA512" s="21"/>
      <c r="AB512" s="21"/>
      <c r="AC512" s="21"/>
      <c r="AD512" s="21"/>
      <c r="AE512" s="21"/>
      <c r="AF512" s="21"/>
      <c r="AG512" s="21"/>
      <c r="AH512" s="21"/>
      <c r="AI512" s="21"/>
      <c r="AJ512" s="21"/>
      <c r="AK512" s="21"/>
      <c r="AL512" s="21"/>
    </row>
    <row r="513" spans="1:38">
      <c r="A513" s="28"/>
      <c r="B513" s="28"/>
      <c r="C513" s="28"/>
      <c r="D513" s="28"/>
      <c r="E513" s="28"/>
      <c r="F513" s="28"/>
      <c r="G513" s="28"/>
      <c r="H513" s="28"/>
      <c r="I513" s="28"/>
      <c r="J513" s="28"/>
      <c r="K513" s="28"/>
      <c r="L513" s="28"/>
      <c r="M513" s="28"/>
      <c r="N513" s="28"/>
      <c r="O513" s="28"/>
      <c r="P513" s="28"/>
      <c r="Q513" s="21"/>
      <c r="R513" s="21"/>
      <c r="S513" s="21"/>
      <c r="T513" s="21"/>
      <c r="U513" s="21"/>
      <c r="V513" s="21"/>
      <c r="W513" s="21"/>
      <c r="X513" s="21"/>
      <c r="Y513" s="21"/>
      <c r="Z513" s="21"/>
      <c r="AA513" s="21"/>
      <c r="AB513" s="21"/>
      <c r="AC513" s="21"/>
      <c r="AD513" s="21"/>
      <c r="AE513" s="21"/>
      <c r="AF513" s="21"/>
      <c r="AG513" s="21"/>
      <c r="AH513" s="21"/>
      <c r="AI513" s="21"/>
      <c r="AJ513" s="21"/>
      <c r="AK513" s="21"/>
      <c r="AL513" s="21"/>
    </row>
    <row r="514" spans="1:38">
      <c r="A514" s="28"/>
      <c r="B514" s="28"/>
      <c r="C514" s="28"/>
      <c r="D514" s="28"/>
      <c r="E514" s="28"/>
      <c r="F514" s="28"/>
      <c r="G514" s="28"/>
      <c r="H514" s="28"/>
      <c r="I514" s="28"/>
      <c r="J514" s="28"/>
      <c r="K514" s="28"/>
      <c r="L514" s="28"/>
      <c r="M514" s="28"/>
      <c r="N514" s="28"/>
      <c r="O514" s="28"/>
      <c r="P514" s="28"/>
      <c r="Q514" s="21"/>
      <c r="R514" s="21"/>
      <c r="S514" s="21"/>
      <c r="T514" s="21"/>
      <c r="U514" s="21"/>
      <c r="V514" s="21"/>
      <c r="W514" s="21"/>
      <c r="X514" s="21"/>
      <c r="Y514" s="21"/>
      <c r="Z514" s="21"/>
      <c r="AA514" s="21"/>
      <c r="AB514" s="21"/>
      <c r="AC514" s="21"/>
      <c r="AD514" s="21"/>
      <c r="AE514" s="21"/>
      <c r="AF514" s="21"/>
      <c r="AG514" s="21"/>
      <c r="AH514" s="21"/>
      <c r="AI514" s="21"/>
      <c r="AJ514" s="21"/>
      <c r="AK514" s="21"/>
      <c r="AL514" s="21"/>
    </row>
    <row r="515" spans="1:38">
      <c r="A515" s="28"/>
      <c r="B515" s="28"/>
      <c r="C515" s="28"/>
      <c r="D515" s="28"/>
      <c r="E515" s="28"/>
      <c r="F515" s="28"/>
      <c r="G515" s="28"/>
      <c r="H515" s="28"/>
      <c r="I515" s="28"/>
      <c r="J515" s="28"/>
      <c r="K515" s="28"/>
      <c r="L515" s="28"/>
      <c r="M515" s="28"/>
      <c r="N515" s="28"/>
      <c r="O515" s="28"/>
      <c r="P515" s="28"/>
      <c r="Q515" s="21"/>
      <c r="R515" s="21"/>
      <c r="S515" s="21"/>
      <c r="T515" s="21"/>
      <c r="U515" s="21"/>
      <c r="V515" s="21"/>
      <c r="W515" s="21"/>
      <c r="X515" s="21"/>
      <c r="Y515" s="21"/>
      <c r="Z515" s="21"/>
      <c r="AA515" s="21"/>
      <c r="AB515" s="21"/>
      <c r="AC515" s="21"/>
      <c r="AD515" s="21"/>
      <c r="AE515" s="21"/>
      <c r="AF515" s="21"/>
      <c r="AG515" s="21"/>
      <c r="AH515" s="21"/>
      <c r="AI515" s="21"/>
      <c r="AJ515" s="21"/>
      <c r="AK515" s="21"/>
      <c r="AL515" s="21"/>
    </row>
    <row r="516" spans="1:38">
      <c r="A516" s="28"/>
      <c r="B516" s="28"/>
      <c r="C516" s="28"/>
      <c r="D516" s="28"/>
      <c r="E516" s="28"/>
      <c r="F516" s="28"/>
      <c r="G516" s="28"/>
      <c r="H516" s="28"/>
      <c r="I516" s="28"/>
      <c r="J516" s="28"/>
      <c r="K516" s="28"/>
      <c r="L516" s="28"/>
      <c r="M516" s="28"/>
      <c r="N516" s="28"/>
      <c r="O516" s="28"/>
      <c r="P516" s="28"/>
      <c r="Q516" s="21"/>
      <c r="R516" s="21"/>
      <c r="S516" s="21"/>
      <c r="T516" s="21"/>
      <c r="U516" s="21"/>
      <c r="V516" s="21"/>
      <c r="W516" s="21"/>
      <c r="X516" s="21"/>
      <c r="Y516" s="21"/>
      <c r="Z516" s="21"/>
      <c r="AA516" s="21"/>
      <c r="AB516" s="21"/>
      <c r="AC516" s="21"/>
      <c r="AD516" s="21"/>
      <c r="AE516" s="21"/>
      <c r="AF516" s="21"/>
      <c r="AG516" s="21"/>
      <c r="AH516" s="21"/>
      <c r="AI516" s="21"/>
      <c r="AJ516" s="21"/>
      <c r="AK516" s="21"/>
      <c r="AL516" s="21"/>
    </row>
    <row r="517" spans="1:38">
      <c r="A517" s="28"/>
      <c r="B517" s="28"/>
      <c r="C517" s="28"/>
      <c r="D517" s="28"/>
      <c r="E517" s="28"/>
      <c r="F517" s="28"/>
      <c r="G517" s="28"/>
      <c r="H517" s="28"/>
      <c r="I517" s="28"/>
      <c r="J517" s="28"/>
      <c r="K517" s="28"/>
      <c r="L517" s="28"/>
      <c r="M517" s="28"/>
      <c r="N517" s="28"/>
      <c r="O517" s="28"/>
      <c r="P517" s="28"/>
      <c r="Q517" s="21"/>
      <c r="R517" s="21"/>
      <c r="S517" s="21"/>
      <c r="T517" s="21"/>
      <c r="U517" s="21"/>
      <c r="V517" s="21"/>
      <c r="W517" s="21"/>
      <c r="X517" s="21"/>
      <c r="Y517" s="21"/>
      <c r="Z517" s="21"/>
      <c r="AA517" s="21"/>
      <c r="AB517" s="21"/>
      <c r="AC517" s="21"/>
      <c r="AD517" s="21"/>
      <c r="AE517" s="21"/>
      <c r="AF517" s="21"/>
      <c r="AG517" s="21"/>
      <c r="AH517" s="21"/>
      <c r="AI517" s="21"/>
      <c r="AJ517" s="21"/>
      <c r="AK517" s="21"/>
      <c r="AL517" s="21"/>
    </row>
    <row r="518" spans="1:38">
      <c r="A518" s="28"/>
      <c r="B518" s="28"/>
      <c r="C518" s="28"/>
      <c r="D518" s="28"/>
      <c r="E518" s="28"/>
      <c r="F518" s="28"/>
      <c r="G518" s="28"/>
      <c r="H518" s="28"/>
      <c r="I518" s="28"/>
      <c r="J518" s="28"/>
      <c r="K518" s="28"/>
      <c r="L518" s="28"/>
      <c r="M518" s="28"/>
      <c r="N518" s="28"/>
      <c r="O518" s="28"/>
      <c r="P518" s="28"/>
      <c r="Q518" s="21"/>
      <c r="R518" s="21"/>
      <c r="S518" s="21"/>
      <c r="T518" s="21"/>
      <c r="U518" s="21"/>
      <c r="V518" s="21"/>
      <c r="W518" s="21"/>
      <c r="X518" s="21"/>
      <c r="Y518" s="21"/>
      <c r="Z518" s="21"/>
      <c r="AA518" s="21"/>
      <c r="AB518" s="21"/>
      <c r="AC518" s="21"/>
      <c r="AD518" s="21"/>
      <c r="AE518" s="21"/>
      <c r="AF518" s="21"/>
      <c r="AG518" s="21"/>
      <c r="AH518" s="21"/>
      <c r="AI518" s="21"/>
      <c r="AJ518" s="21"/>
      <c r="AK518" s="21"/>
      <c r="AL518" s="21"/>
    </row>
    <row r="519" spans="1:38">
      <c r="A519" s="28"/>
      <c r="B519" s="28"/>
      <c r="C519" s="28"/>
      <c r="D519" s="28"/>
      <c r="E519" s="28"/>
      <c r="F519" s="28"/>
      <c r="G519" s="28"/>
      <c r="H519" s="28"/>
      <c r="I519" s="28"/>
      <c r="J519" s="28"/>
      <c r="K519" s="28"/>
      <c r="L519" s="28"/>
      <c r="M519" s="28"/>
      <c r="N519" s="28"/>
      <c r="O519" s="28"/>
      <c r="P519" s="28"/>
      <c r="Q519" s="21"/>
      <c r="R519" s="21"/>
      <c r="S519" s="21"/>
      <c r="T519" s="21"/>
      <c r="U519" s="21"/>
      <c r="V519" s="21"/>
      <c r="W519" s="21"/>
      <c r="X519" s="21"/>
      <c r="Y519" s="21"/>
      <c r="Z519" s="21"/>
      <c r="AA519" s="21"/>
      <c r="AB519" s="21"/>
      <c r="AC519" s="21"/>
      <c r="AD519" s="21"/>
      <c r="AE519" s="21"/>
      <c r="AF519" s="21"/>
      <c r="AG519" s="21"/>
      <c r="AH519" s="21"/>
      <c r="AI519" s="21"/>
      <c r="AJ519" s="21"/>
      <c r="AK519" s="21"/>
      <c r="AL519" s="21"/>
    </row>
    <row r="520" spans="1:38">
      <c r="A520" s="28"/>
      <c r="B520" s="28"/>
      <c r="C520" s="28"/>
      <c r="D520" s="28"/>
      <c r="E520" s="28"/>
      <c r="F520" s="28"/>
      <c r="G520" s="28"/>
      <c r="H520" s="28"/>
      <c r="I520" s="28"/>
      <c r="J520" s="28"/>
      <c r="K520" s="28"/>
      <c r="L520" s="28"/>
      <c r="M520" s="28"/>
      <c r="N520" s="28"/>
      <c r="O520" s="28"/>
      <c r="P520" s="28"/>
      <c r="Q520" s="21"/>
      <c r="R520" s="21"/>
      <c r="S520" s="21"/>
      <c r="T520" s="21"/>
      <c r="U520" s="21"/>
      <c r="V520" s="21"/>
      <c r="W520" s="21"/>
      <c r="X520" s="21"/>
      <c r="Y520" s="21"/>
      <c r="Z520" s="21"/>
      <c r="AA520" s="21"/>
      <c r="AB520" s="21"/>
      <c r="AC520" s="21"/>
      <c r="AD520" s="21"/>
      <c r="AE520" s="21"/>
      <c r="AF520" s="21"/>
      <c r="AG520" s="21"/>
      <c r="AH520" s="21"/>
      <c r="AI520" s="21"/>
      <c r="AJ520" s="21"/>
      <c r="AK520" s="21"/>
      <c r="AL520" s="21"/>
    </row>
    <row r="521" spans="1:38">
      <c r="A521" s="28"/>
      <c r="B521" s="28"/>
      <c r="C521" s="28"/>
      <c r="D521" s="28"/>
      <c r="E521" s="28"/>
      <c r="F521" s="28"/>
      <c r="G521" s="28"/>
      <c r="H521" s="28"/>
      <c r="I521" s="28"/>
      <c r="J521" s="28"/>
      <c r="K521" s="28"/>
      <c r="L521" s="28"/>
      <c r="M521" s="28"/>
      <c r="N521" s="28"/>
      <c r="O521" s="28"/>
      <c r="P521" s="28"/>
      <c r="Q521" s="21"/>
      <c r="R521" s="21"/>
      <c r="S521" s="21"/>
      <c r="T521" s="21"/>
      <c r="U521" s="21"/>
      <c r="V521" s="21"/>
      <c r="W521" s="21"/>
      <c r="X521" s="21"/>
      <c r="Y521" s="21"/>
      <c r="Z521" s="21"/>
      <c r="AA521" s="21"/>
      <c r="AB521" s="21"/>
      <c r="AC521" s="21"/>
      <c r="AD521" s="21"/>
      <c r="AE521" s="21"/>
      <c r="AF521" s="21"/>
      <c r="AG521" s="21"/>
      <c r="AH521" s="21"/>
      <c r="AI521" s="21"/>
      <c r="AJ521" s="21"/>
      <c r="AK521" s="21"/>
      <c r="AL521" s="21"/>
    </row>
    <row r="522" spans="1:38">
      <c r="A522" s="28"/>
      <c r="B522" s="28"/>
      <c r="C522" s="28"/>
      <c r="D522" s="28"/>
      <c r="E522" s="28"/>
      <c r="F522" s="28"/>
      <c r="G522" s="28"/>
      <c r="H522" s="28"/>
      <c r="I522" s="28"/>
      <c r="J522" s="28"/>
      <c r="K522" s="28"/>
      <c r="L522" s="28"/>
      <c r="M522" s="28"/>
      <c r="N522" s="28"/>
      <c r="O522" s="28"/>
      <c r="P522" s="28"/>
      <c r="Q522" s="21"/>
      <c r="R522" s="21"/>
      <c r="S522" s="21"/>
      <c r="T522" s="21"/>
      <c r="U522" s="21"/>
      <c r="V522" s="21"/>
      <c r="W522" s="21"/>
      <c r="X522" s="21"/>
      <c r="Y522" s="21"/>
      <c r="Z522" s="21"/>
      <c r="AA522" s="21"/>
      <c r="AB522" s="21"/>
      <c r="AC522" s="21"/>
      <c r="AD522" s="21"/>
      <c r="AE522" s="21"/>
      <c r="AF522" s="21"/>
      <c r="AG522" s="21"/>
      <c r="AH522" s="21"/>
      <c r="AI522" s="21"/>
      <c r="AJ522" s="21"/>
      <c r="AK522" s="21"/>
      <c r="AL522" s="21"/>
    </row>
    <row r="523" spans="1:38">
      <c r="A523" s="28"/>
      <c r="B523" s="28"/>
      <c r="C523" s="28"/>
      <c r="D523" s="28"/>
      <c r="E523" s="28"/>
      <c r="F523" s="28"/>
      <c r="G523" s="28"/>
      <c r="H523" s="28"/>
      <c r="I523" s="28"/>
      <c r="J523" s="28"/>
      <c r="K523" s="28"/>
      <c r="L523" s="28"/>
      <c r="M523" s="28"/>
      <c r="N523" s="28"/>
      <c r="O523" s="28"/>
      <c r="P523" s="28"/>
      <c r="Q523" s="21"/>
      <c r="R523" s="21"/>
      <c r="S523" s="21"/>
      <c r="T523" s="21"/>
      <c r="U523" s="21"/>
      <c r="V523" s="21"/>
      <c r="W523" s="21"/>
      <c r="X523" s="21"/>
      <c r="Y523" s="21"/>
      <c r="Z523" s="21"/>
      <c r="AA523" s="21"/>
      <c r="AB523" s="21"/>
      <c r="AC523" s="21"/>
      <c r="AD523" s="21"/>
      <c r="AE523" s="21"/>
      <c r="AF523" s="21"/>
      <c r="AG523" s="21"/>
      <c r="AH523" s="21"/>
      <c r="AI523" s="21"/>
      <c r="AJ523" s="21"/>
      <c r="AK523" s="21"/>
      <c r="AL523" s="21"/>
    </row>
    <row r="524" spans="1:38">
      <c r="A524" s="28"/>
      <c r="B524" s="28"/>
      <c r="C524" s="28"/>
      <c r="D524" s="28"/>
      <c r="E524" s="28"/>
      <c r="F524" s="28"/>
      <c r="G524" s="28"/>
      <c r="H524" s="28"/>
      <c r="I524" s="28"/>
      <c r="J524" s="28"/>
      <c r="K524" s="28"/>
      <c r="L524" s="28"/>
      <c r="M524" s="28"/>
      <c r="N524" s="28"/>
      <c r="O524" s="28"/>
      <c r="P524" s="28"/>
      <c r="Q524" s="21"/>
      <c r="R524" s="21"/>
      <c r="S524" s="21"/>
      <c r="T524" s="21"/>
      <c r="U524" s="21"/>
      <c r="V524" s="21"/>
      <c r="W524" s="21"/>
      <c r="X524" s="21"/>
      <c r="Y524" s="21"/>
      <c r="Z524" s="21"/>
      <c r="AA524" s="21"/>
      <c r="AB524" s="21"/>
      <c r="AC524" s="21"/>
      <c r="AD524" s="21"/>
      <c r="AE524" s="21"/>
      <c r="AF524" s="21"/>
      <c r="AG524" s="21"/>
      <c r="AH524" s="21"/>
      <c r="AI524" s="21"/>
      <c r="AJ524" s="21"/>
      <c r="AK524" s="21"/>
      <c r="AL524" s="21"/>
    </row>
    <row r="525" spans="1:38">
      <c r="A525" s="28"/>
      <c r="B525" s="28"/>
      <c r="C525" s="28"/>
      <c r="D525" s="28"/>
      <c r="E525" s="28"/>
      <c r="F525" s="28"/>
      <c r="G525" s="28"/>
      <c r="H525" s="28"/>
      <c r="I525" s="28"/>
      <c r="J525" s="28"/>
      <c r="K525" s="28"/>
      <c r="L525" s="28"/>
      <c r="M525" s="28"/>
      <c r="N525" s="28"/>
      <c r="O525" s="28"/>
      <c r="P525" s="28"/>
      <c r="Q525" s="21"/>
      <c r="R525" s="21"/>
      <c r="S525" s="21"/>
      <c r="T525" s="21"/>
      <c r="U525" s="21"/>
      <c r="V525" s="21"/>
      <c r="W525" s="21"/>
      <c r="X525" s="21"/>
      <c r="Y525" s="21"/>
      <c r="Z525" s="21"/>
      <c r="AA525" s="21"/>
      <c r="AB525" s="21"/>
      <c r="AC525" s="21"/>
      <c r="AD525" s="21"/>
      <c r="AE525" s="21"/>
      <c r="AF525" s="21"/>
      <c r="AG525" s="21"/>
      <c r="AH525" s="21"/>
      <c r="AI525" s="21"/>
      <c r="AJ525" s="21"/>
      <c r="AK525" s="21"/>
      <c r="AL525" s="21"/>
    </row>
    <row r="526" spans="1:38">
      <c r="A526" s="28"/>
      <c r="B526" s="28"/>
      <c r="C526" s="28"/>
      <c r="D526" s="28"/>
      <c r="E526" s="28"/>
      <c r="F526" s="28"/>
      <c r="G526" s="28"/>
      <c r="H526" s="28"/>
      <c r="I526" s="28"/>
      <c r="J526" s="28"/>
      <c r="K526" s="28"/>
      <c r="L526" s="28"/>
      <c r="M526" s="28"/>
      <c r="N526" s="28"/>
      <c r="O526" s="28"/>
      <c r="P526" s="28"/>
      <c r="Q526" s="21"/>
      <c r="R526" s="21"/>
      <c r="S526" s="21"/>
      <c r="T526" s="21"/>
      <c r="U526" s="21"/>
      <c r="V526" s="21"/>
      <c r="W526" s="21"/>
      <c r="X526" s="21"/>
      <c r="Y526" s="21"/>
      <c r="Z526" s="21"/>
      <c r="AA526" s="21"/>
      <c r="AB526" s="21"/>
      <c r="AC526" s="21"/>
      <c r="AD526" s="21"/>
      <c r="AE526" s="21"/>
      <c r="AF526" s="21"/>
      <c r="AG526" s="21"/>
      <c r="AH526" s="21"/>
      <c r="AI526" s="21"/>
      <c r="AJ526" s="21"/>
      <c r="AK526" s="21"/>
      <c r="AL526" s="21"/>
    </row>
    <row r="527" spans="1:38">
      <c r="A527" s="28"/>
      <c r="B527" s="28"/>
      <c r="C527" s="28"/>
      <c r="D527" s="28"/>
      <c r="E527" s="28"/>
      <c r="F527" s="28"/>
      <c r="G527" s="28"/>
      <c r="H527" s="28"/>
      <c r="I527" s="28"/>
      <c r="J527" s="28"/>
      <c r="K527" s="28"/>
      <c r="L527" s="28"/>
      <c r="M527" s="28"/>
      <c r="N527" s="28"/>
      <c r="O527" s="28"/>
      <c r="P527" s="28"/>
      <c r="Q527" s="21"/>
      <c r="R527" s="21"/>
      <c r="S527" s="21"/>
      <c r="T527" s="21"/>
      <c r="U527" s="21"/>
      <c r="V527" s="21"/>
      <c r="W527" s="21"/>
      <c r="X527" s="21"/>
      <c r="Y527" s="21"/>
      <c r="Z527" s="21"/>
      <c r="AA527" s="21"/>
      <c r="AB527" s="21"/>
      <c r="AC527" s="21"/>
      <c r="AD527" s="21"/>
      <c r="AE527" s="21"/>
      <c r="AF527" s="21"/>
      <c r="AG527" s="21"/>
      <c r="AH527" s="21"/>
      <c r="AI527" s="21"/>
      <c r="AJ527" s="21"/>
      <c r="AK527" s="21"/>
      <c r="AL527" s="21"/>
    </row>
    <row r="528" spans="1:38">
      <c r="A528" s="28"/>
      <c r="B528" s="28"/>
      <c r="C528" s="28"/>
      <c r="D528" s="28"/>
      <c r="E528" s="28"/>
      <c r="F528" s="28"/>
      <c r="G528" s="28"/>
      <c r="H528" s="28"/>
      <c r="I528" s="28"/>
      <c r="J528" s="28"/>
      <c r="K528" s="28"/>
      <c r="L528" s="28"/>
      <c r="M528" s="28"/>
      <c r="N528" s="28"/>
      <c r="O528" s="28"/>
      <c r="P528" s="28"/>
      <c r="Q528" s="21"/>
      <c r="R528" s="21"/>
      <c r="S528" s="21"/>
      <c r="T528" s="21"/>
      <c r="U528" s="21"/>
      <c r="V528" s="21"/>
      <c r="W528" s="21"/>
      <c r="X528" s="21"/>
      <c r="Y528" s="21"/>
      <c r="Z528" s="21"/>
      <c r="AA528" s="21"/>
      <c r="AB528" s="21"/>
      <c r="AC528" s="21"/>
      <c r="AD528" s="21"/>
      <c r="AE528" s="21"/>
      <c r="AF528" s="21"/>
      <c r="AG528" s="21"/>
      <c r="AH528" s="21"/>
      <c r="AI528" s="21"/>
      <c r="AJ528" s="21"/>
      <c r="AK528" s="21"/>
      <c r="AL528" s="21"/>
    </row>
    <row r="529" spans="1:38">
      <c r="A529" s="28"/>
      <c r="B529" s="28"/>
      <c r="C529" s="28"/>
      <c r="D529" s="28"/>
      <c r="E529" s="28"/>
      <c r="F529" s="28"/>
      <c r="G529" s="28"/>
      <c r="H529" s="28"/>
      <c r="I529" s="28"/>
      <c r="J529" s="28"/>
      <c r="K529" s="28"/>
      <c r="L529" s="28"/>
      <c r="M529" s="28"/>
      <c r="N529" s="28"/>
      <c r="O529" s="28"/>
      <c r="P529" s="28"/>
      <c r="Q529" s="21"/>
      <c r="R529" s="21"/>
      <c r="S529" s="21"/>
      <c r="T529" s="21"/>
      <c r="U529" s="21"/>
      <c r="V529" s="21"/>
      <c r="W529" s="21"/>
      <c r="X529" s="21"/>
      <c r="Y529" s="21"/>
      <c r="Z529" s="21"/>
      <c r="AA529" s="21"/>
      <c r="AB529" s="21"/>
      <c r="AC529" s="21"/>
      <c r="AD529" s="21"/>
      <c r="AE529" s="21"/>
      <c r="AF529" s="21"/>
      <c r="AG529" s="21"/>
      <c r="AH529" s="21"/>
      <c r="AI529" s="21"/>
      <c r="AJ529" s="21"/>
      <c r="AK529" s="21"/>
      <c r="AL529" s="21"/>
    </row>
    <row r="530" spans="1:38">
      <c r="A530" s="28"/>
      <c r="B530" s="28"/>
      <c r="C530" s="28"/>
      <c r="D530" s="28"/>
      <c r="E530" s="28"/>
      <c r="F530" s="28"/>
      <c r="G530" s="28"/>
      <c r="H530" s="28"/>
      <c r="I530" s="28"/>
      <c r="J530" s="28"/>
      <c r="K530" s="28"/>
      <c r="L530" s="28"/>
      <c r="M530" s="28"/>
      <c r="N530" s="28"/>
      <c r="O530" s="28"/>
      <c r="P530" s="28"/>
      <c r="Q530" s="21"/>
      <c r="R530" s="21"/>
      <c r="S530" s="21"/>
      <c r="T530" s="21"/>
      <c r="U530" s="21"/>
      <c r="V530" s="21"/>
      <c r="W530" s="21"/>
      <c r="X530" s="21"/>
      <c r="Y530" s="21"/>
      <c r="Z530" s="21"/>
      <c r="AA530" s="21"/>
      <c r="AB530" s="21"/>
      <c r="AC530" s="21"/>
      <c r="AD530" s="21"/>
      <c r="AE530" s="21"/>
      <c r="AF530" s="21"/>
      <c r="AG530" s="21"/>
      <c r="AH530" s="21"/>
      <c r="AI530" s="21"/>
      <c r="AJ530" s="21"/>
      <c r="AK530" s="21"/>
      <c r="AL530" s="21"/>
    </row>
    <row r="531" spans="1:38">
      <c r="A531" s="28"/>
      <c r="B531" s="28"/>
      <c r="C531" s="28"/>
      <c r="D531" s="28"/>
      <c r="E531" s="28"/>
      <c r="F531" s="28"/>
      <c r="G531" s="28"/>
      <c r="H531" s="28"/>
      <c r="I531" s="28"/>
      <c r="J531" s="28"/>
      <c r="K531" s="28"/>
      <c r="L531" s="28"/>
      <c r="M531" s="28"/>
      <c r="N531" s="28"/>
      <c r="O531" s="28"/>
      <c r="P531" s="28"/>
      <c r="Q531" s="21"/>
      <c r="R531" s="21"/>
      <c r="S531" s="21"/>
      <c r="T531" s="21"/>
      <c r="U531" s="21"/>
      <c r="V531" s="21"/>
      <c r="W531" s="21"/>
      <c r="X531" s="21"/>
      <c r="Y531" s="21"/>
      <c r="Z531" s="21"/>
      <c r="AA531" s="21"/>
      <c r="AB531" s="21"/>
      <c r="AC531" s="21"/>
      <c r="AD531" s="21"/>
      <c r="AE531" s="21"/>
      <c r="AF531" s="21"/>
      <c r="AG531" s="21"/>
      <c r="AH531" s="21"/>
      <c r="AI531" s="21"/>
      <c r="AJ531" s="21"/>
      <c r="AK531" s="21"/>
      <c r="AL531" s="21"/>
    </row>
    <row r="532" spans="1:38">
      <c r="A532" s="28"/>
      <c r="B532" s="28"/>
      <c r="C532" s="28"/>
      <c r="D532" s="28"/>
      <c r="E532" s="28"/>
      <c r="F532" s="28"/>
      <c r="G532" s="28"/>
      <c r="H532" s="28"/>
      <c r="I532" s="28"/>
      <c r="J532" s="28"/>
      <c r="K532" s="28"/>
      <c r="L532" s="28"/>
      <c r="M532" s="28"/>
      <c r="N532" s="28"/>
      <c r="O532" s="28"/>
      <c r="P532" s="28"/>
      <c r="Q532" s="21"/>
      <c r="R532" s="21"/>
      <c r="S532" s="21"/>
      <c r="T532" s="21"/>
      <c r="U532" s="21"/>
      <c r="V532" s="21"/>
      <c r="W532" s="21"/>
      <c r="X532" s="21"/>
      <c r="Y532" s="21"/>
      <c r="Z532" s="21"/>
      <c r="AA532" s="21"/>
      <c r="AB532" s="21"/>
      <c r="AC532" s="21"/>
      <c r="AD532" s="21"/>
      <c r="AE532" s="21"/>
      <c r="AF532" s="21"/>
      <c r="AG532" s="21"/>
      <c r="AH532" s="21"/>
      <c r="AI532" s="21"/>
      <c r="AJ532" s="21"/>
      <c r="AK532" s="21"/>
      <c r="AL532" s="21"/>
    </row>
    <row r="533" spans="1:38">
      <c r="A533" s="28"/>
      <c r="B533" s="28"/>
      <c r="C533" s="28"/>
      <c r="D533" s="28"/>
      <c r="E533" s="28"/>
      <c r="F533" s="28"/>
      <c r="G533" s="28"/>
      <c r="H533" s="28"/>
      <c r="I533" s="28"/>
      <c r="J533" s="28"/>
      <c r="K533" s="28"/>
      <c r="L533" s="28"/>
      <c r="M533" s="28"/>
      <c r="N533" s="28"/>
      <c r="O533" s="28"/>
      <c r="P533" s="28"/>
      <c r="Q533" s="21"/>
      <c r="R533" s="21"/>
      <c r="S533" s="21"/>
      <c r="T533" s="21"/>
      <c r="U533" s="21"/>
      <c r="V533" s="21"/>
      <c r="W533" s="21"/>
      <c r="X533" s="21"/>
      <c r="Y533" s="21"/>
      <c r="Z533" s="21"/>
      <c r="AA533" s="21"/>
      <c r="AB533" s="21"/>
      <c r="AC533" s="21"/>
      <c r="AD533" s="21"/>
      <c r="AE533" s="21"/>
      <c r="AF533" s="21"/>
      <c r="AG533" s="21"/>
      <c r="AH533" s="21"/>
      <c r="AI533" s="21"/>
      <c r="AJ533" s="21"/>
      <c r="AK533" s="21"/>
      <c r="AL533" s="21"/>
    </row>
    <row r="534" spans="1:38">
      <c r="A534" s="28"/>
      <c r="B534" s="28"/>
      <c r="C534" s="28"/>
      <c r="D534" s="28"/>
      <c r="E534" s="28"/>
      <c r="F534" s="28"/>
      <c r="G534" s="28"/>
      <c r="H534" s="28"/>
      <c r="I534" s="28"/>
      <c r="J534" s="28"/>
      <c r="K534" s="28"/>
      <c r="L534" s="28"/>
      <c r="M534" s="28"/>
      <c r="N534" s="28"/>
      <c r="O534" s="28"/>
      <c r="P534" s="28"/>
      <c r="Q534" s="21"/>
      <c r="R534" s="21"/>
      <c r="S534" s="21"/>
      <c r="T534" s="21"/>
      <c r="U534" s="21"/>
      <c r="V534" s="21"/>
      <c r="W534" s="21"/>
      <c r="X534" s="21"/>
      <c r="Y534" s="21"/>
      <c r="Z534" s="21"/>
      <c r="AA534" s="21"/>
      <c r="AB534" s="21"/>
      <c r="AC534" s="21"/>
      <c r="AD534" s="21"/>
      <c r="AE534" s="21"/>
      <c r="AF534" s="21"/>
      <c r="AG534" s="21"/>
      <c r="AH534" s="21"/>
      <c r="AI534" s="21"/>
      <c r="AJ534" s="21"/>
      <c r="AK534" s="21"/>
      <c r="AL534" s="21"/>
    </row>
    <row r="535" spans="1:38">
      <c r="A535" s="28"/>
      <c r="B535" s="28"/>
      <c r="C535" s="28"/>
      <c r="D535" s="28"/>
      <c r="E535" s="28"/>
      <c r="F535" s="28"/>
      <c r="G535" s="28"/>
      <c r="H535" s="28"/>
      <c r="I535" s="28"/>
      <c r="J535" s="28"/>
      <c r="K535" s="28"/>
      <c r="L535" s="28"/>
      <c r="M535" s="28"/>
      <c r="N535" s="28"/>
      <c r="O535" s="28"/>
      <c r="P535" s="28"/>
      <c r="Q535" s="21"/>
      <c r="R535" s="21"/>
      <c r="S535" s="21"/>
      <c r="T535" s="21"/>
      <c r="U535" s="21"/>
      <c r="V535" s="21"/>
      <c r="W535" s="21"/>
      <c r="X535" s="21"/>
      <c r="Y535" s="21"/>
      <c r="Z535" s="21"/>
      <c r="AA535" s="21"/>
      <c r="AB535" s="21"/>
      <c r="AC535" s="21"/>
      <c r="AD535" s="21"/>
      <c r="AE535" s="21"/>
      <c r="AF535" s="21"/>
      <c r="AG535" s="21"/>
      <c r="AH535" s="21"/>
      <c r="AI535" s="21"/>
      <c r="AJ535" s="21"/>
      <c r="AK535" s="21"/>
      <c r="AL535" s="21"/>
    </row>
    <row r="536" spans="1:38">
      <c r="A536" s="28"/>
      <c r="B536" s="28"/>
      <c r="C536" s="28"/>
      <c r="D536" s="28"/>
      <c r="E536" s="28"/>
      <c r="F536" s="28"/>
      <c r="G536" s="28"/>
      <c r="H536" s="28"/>
      <c r="I536" s="28"/>
      <c r="J536" s="28"/>
      <c r="K536" s="28"/>
      <c r="L536" s="28"/>
      <c r="M536" s="28"/>
      <c r="N536" s="28"/>
      <c r="O536" s="28"/>
      <c r="P536" s="28"/>
      <c r="Q536" s="21"/>
      <c r="R536" s="21"/>
      <c r="S536" s="21"/>
      <c r="T536" s="21"/>
      <c r="U536" s="21"/>
      <c r="V536" s="21"/>
      <c r="W536" s="21"/>
      <c r="X536" s="21"/>
      <c r="Y536" s="21"/>
      <c r="Z536" s="21"/>
      <c r="AA536" s="21"/>
      <c r="AB536" s="21"/>
      <c r="AC536" s="21"/>
      <c r="AD536" s="21"/>
      <c r="AE536" s="21"/>
      <c r="AF536" s="21"/>
      <c r="AG536" s="21"/>
      <c r="AH536" s="21"/>
      <c r="AI536" s="21"/>
      <c r="AJ536" s="21"/>
      <c r="AK536" s="21"/>
      <c r="AL536" s="21"/>
    </row>
    <row r="537" spans="1:38">
      <c r="A537" s="28"/>
      <c r="B537" s="28"/>
      <c r="C537" s="28"/>
      <c r="D537" s="28"/>
      <c r="E537" s="28"/>
      <c r="F537" s="28"/>
      <c r="G537" s="28"/>
      <c r="H537" s="28"/>
      <c r="I537" s="28"/>
      <c r="J537" s="28"/>
      <c r="K537" s="28"/>
      <c r="L537" s="28"/>
      <c r="M537" s="28"/>
      <c r="N537" s="28"/>
      <c r="O537" s="28"/>
      <c r="P537" s="28"/>
      <c r="Q537" s="21"/>
      <c r="R537" s="21"/>
      <c r="S537" s="21"/>
      <c r="T537" s="21"/>
      <c r="U537" s="21"/>
      <c r="V537" s="21"/>
      <c r="W537" s="21"/>
      <c r="X537" s="21"/>
      <c r="Y537" s="21"/>
      <c r="Z537" s="21"/>
      <c r="AA537" s="21"/>
      <c r="AB537" s="21"/>
      <c r="AC537" s="21"/>
      <c r="AD537" s="21"/>
      <c r="AE537" s="21"/>
      <c r="AF537" s="21"/>
      <c r="AG537" s="21"/>
      <c r="AH537" s="21"/>
      <c r="AI537" s="21"/>
      <c r="AJ537" s="21"/>
      <c r="AK537" s="21"/>
      <c r="AL537" s="21"/>
    </row>
    <row r="538" spans="1:38">
      <c r="A538" s="28"/>
      <c r="B538" s="28"/>
      <c r="C538" s="28"/>
      <c r="D538" s="28"/>
      <c r="E538" s="28"/>
      <c r="F538" s="28"/>
      <c r="G538" s="28"/>
      <c r="H538" s="28"/>
      <c r="I538" s="28"/>
      <c r="J538" s="28"/>
      <c r="K538" s="28"/>
      <c r="L538" s="28"/>
      <c r="M538" s="28"/>
      <c r="N538" s="28"/>
      <c r="O538" s="28"/>
      <c r="P538" s="28"/>
      <c r="Q538" s="21"/>
      <c r="R538" s="21"/>
      <c r="S538" s="21"/>
      <c r="T538" s="21"/>
      <c r="U538" s="21"/>
      <c r="V538" s="21"/>
      <c r="W538" s="21"/>
      <c r="X538" s="21"/>
      <c r="Y538" s="21"/>
      <c r="Z538" s="21"/>
      <c r="AA538" s="21"/>
      <c r="AB538" s="21"/>
      <c r="AC538" s="21"/>
      <c r="AD538" s="21"/>
      <c r="AE538" s="21"/>
      <c r="AF538" s="21"/>
      <c r="AG538" s="21"/>
      <c r="AH538" s="21"/>
      <c r="AI538" s="21"/>
      <c r="AJ538" s="21"/>
      <c r="AK538" s="21"/>
      <c r="AL538" s="21"/>
    </row>
    <row r="539" spans="1:38">
      <c r="A539" s="28"/>
      <c r="B539" s="28"/>
      <c r="C539" s="28"/>
      <c r="D539" s="28"/>
      <c r="E539" s="28"/>
      <c r="F539" s="28"/>
      <c r="G539" s="28"/>
      <c r="H539" s="28"/>
      <c r="I539" s="28"/>
      <c r="J539" s="28"/>
      <c r="K539" s="28"/>
      <c r="L539" s="28"/>
      <c r="M539" s="28"/>
      <c r="N539" s="28"/>
      <c r="O539" s="28"/>
      <c r="P539" s="28"/>
      <c r="Q539" s="21"/>
      <c r="R539" s="21"/>
      <c r="S539" s="21"/>
      <c r="T539" s="21"/>
      <c r="U539" s="21"/>
      <c r="V539" s="21"/>
      <c r="W539" s="21"/>
      <c r="X539" s="21"/>
      <c r="Y539" s="21"/>
      <c r="Z539" s="21"/>
      <c r="AA539" s="21"/>
      <c r="AB539" s="21"/>
      <c r="AC539" s="21"/>
      <c r="AD539" s="21"/>
      <c r="AE539" s="21"/>
      <c r="AF539" s="21"/>
      <c r="AG539" s="21"/>
      <c r="AH539" s="21"/>
      <c r="AI539" s="21"/>
      <c r="AJ539" s="21"/>
      <c r="AK539" s="21"/>
      <c r="AL539" s="21"/>
    </row>
    <row r="540" spans="1:38">
      <c r="A540" s="28"/>
      <c r="B540" s="28"/>
      <c r="C540" s="28"/>
      <c r="D540" s="28"/>
      <c r="E540" s="28"/>
      <c r="F540" s="28"/>
      <c r="G540" s="28"/>
      <c r="H540" s="28"/>
      <c r="I540" s="28"/>
      <c r="J540" s="28"/>
      <c r="K540" s="28"/>
      <c r="L540" s="28"/>
      <c r="M540" s="28"/>
      <c r="N540" s="28"/>
      <c r="O540" s="28"/>
      <c r="P540" s="28"/>
      <c r="Q540" s="21"/>
      <c r="R540" s="21"/>
      <c r="S540" s="21"/>
      <c r="T540" s="21"/>
      <c r="U540" s="21"/>
      <c r="V540" s="21"/>
      <c r="W540" s="21"/>
      <c r="X540" s="21"/>
      <c r="Y540" s="21"/>
      <c r="Z540" s="21"/>
      <c r="AA540" s="21"/>
      <c r="AB540" s="21"/>
      <c r="AC540" s="21"/>
      <c r="AD540" s="21"/>
      <c r="AE540" s="21"/>
      <c r="AF540" s="21"/>
      <c r="AG540" s="21"/>
      <c r="AH540" s="21"/>
      <c r="AI540" s="21"/>
      <c r="AJ540" s="21"/>
      <c r="AK540" s="21"/>
      <c r="AL540" s="21"/>
    </row>
    <row r="541" spans="1:38">
      <c r="A541" s="28"/>
      <c r="B541" s="28"/>
      <c r="C541" s="28"/>
      <c r="D541" s="28"/>
      <c r="E541" s="28"/>
      <c r="F541" s="28"/>
      <c r="G541" s="28"/>
      <c r="H541" s="28"/>
      <c r="I541" s="28"/>
      <c r="J541" s="28"/>
      <c r="K541" s="28"/>
      <c r="L541" s="28"/>
      <c r="M541" s="28"/>
      <c r="N541" s="28"/>
      <c r="O541" s="28"/>
      <c r="P541" s="28"/>
      <c r="Q541" s="21"/>
      <c r="R541" s="21"/>
      <c r="S541" s="21"/>
      <c r="T541" s="21"/>
      <c r="U541" s="21"/>
      <c r="V541" s="21"/>
      <c r="W541" s="21"/>
      <c r="X541" s="21"/>
      <c r="Y541" s="21"/>
      <c r="Z541" s="21"/>
      <c r="AA541" s="21"/>
      <c r="AB541" s="21"/>
      <c r="AC541" s="21"/>
      <c r="AD541" s="21"/>
      <c r="AE541" s="21"/>
      <c r="AF541" s="21"/>
      <c r="AG541" s="21"/>
      <c r="AH541" s="21"/>
      <c r="AI541" s="21"/>
      <c r="AJ541" s="21"/>
      <c r="AK541" s="21"/>
      <c r="AL541" s="21"/>
    </row>
    <row r="542" spans="1:38">
      <c r="A542" s="28"/>
      <c r="B542" s="28"/>
      <c r="C542" s="28"/>
      <c r="D542" s="28"/>
      <c r="E542" s="28"/>
      <c r="F542" s="28"/>
      <c r="G542" s="28"/>
      <c r="H542" s="28"/>
      <c r="I542" s="28"/>
      <c r="J542" s="28"/>
      <c r="K542" s="28"/>
      <c r="L542" s="28"/>
      <c r="M542" s="28"/>
      <c r="N542" s="28"/>
      <c r="O542" s="28"/>
      <c r="P542" s="28"/>
      <c r="Q542" s="21"/>
      <c r="R542" s="21"/>
      <c r="S542" s="21"/>
      <c r="T542" s="21"/>
      <c r="U542" s="21"/>
      <c r="V542" s="21"/>
      <c r="W542" s="21"/>
      <c r="X542" s="21"/>
      <c r="Y542" s="21"/>
      <c r="Z542" s="21"/>
      <c r="AA542" s="21"/>
      <c r="AB542" s="21"/>
      <c r="AC542" s="21"/>
      <c r="AD542" s="21"/>
      <c r="AE542" s="21"/>
      <c r="AF542" s="21"/>
      <c r="AG542" s="21"/>
      <c r="AH542" s="21"/>
      <c r="AI542" s="21"/>
      <c r="AJ542" s="21"/>
      <c r="AK542" s="21"/>
      <c r="AL542" s="21"/>
    </row>
    <row r="543" spans="1:38">
      <c r="A543" s="28"/>
      <c r="B543" s="28"/>
      <c r="C543" s="28"/>
      <c r="D543" s="28"/>
      <c r="E543" s="28"/>
      <c r="F543" s="28"/>
      <c r="G543" s="28"/>
      <c r="H543" s="28"/>
      <c r="I543" s="28"/>
      <c r="J543" s="28"/>
      <c r="K543" s="28"/>
      <c r="L543" s="28"/>
      <c r="M543" s="28"/>
      <c r="N543" s="28"/>
      <c r="O543" s="28"/>
      <c r="P543" s="28"/>
      <c r="Q543" s="21"/>
      <c r="R543" s="21"/>
      <c r="S543" s="21"/>
      <c r="T543" s="21"/>
      <c r="U543" s="21"/>
      <c r="V543" s="21"/>
      <c r="W543" s="21"/>
      <c r="X543" s="21"/>
      <c r="Y543" s="21"/>
      <c r="Z543" s="21"/>
      <c r="AA543" s="21"/>
      <c r="AB543" s="21"/>
      <c r="AC543" s="21"/>
      <c r="AD543" s="21"/>
      <c r="AE543" s="21"/>
      <c r="AF543" s="21"/>
      <c r="AG543" s="21"/>
      <c r="AH543" s="21"/>
      <c r="AI543" s="21"/>
      <c r="AJ543" s="21"/>
      <c r="AK543" s="21"/>
      <c r="AL543" s="21"/>
    </row>
    <row r="544" spans="1:38">
      <c r="A544" s="28"/>
      <c r="B544" s="28"/>
      <c r="C544" s="28"/>
      <c r="D544" s="28"/>
      <c r="E544" s="28"/>
      <c r="F544" s="28"/>
      <c r="G544" s="28"/>
      <c r="H544" s="28"/>
      <c r="I544" s="28"/>
      <c r="J544" s="28"/>
      <c r="K544" s="28"/>
      <c r="L544" s="28"/>
      <c r="M544" s="28"/>
      <c r="N544" s="28"/>
      <c r="O544" s="28"/>
      <c r="P544" s="28"/>
      <c r="Q544" s="21"/>
      <c r="R544" s="21"/>
      <c r="S544" s="21"/>
      <c r="T544" s="21"/>
      <c r="U544" s="21"/>
      <c r="V544" s="21"/>
      <c r="W544" s="21"/>
      <c r="X544" s="21"/>
      <c r="Y544" s="21"/>
      <c r="Z544" s="21"/>
      <c r="AA544" s="21"/>
      <c r="AB544" s="21"/>
      <c r="AC544" s="21"/>
      <c r="AD544" s="21"/>
      <c r="AE544" s="21"/>
      <c r="AF544" s="21"/>
      <c r="AG544" s="21"/>
      <c r="AH544" s="21"/>
      <c r="AI544" s="21"/>
      <c r="AJ544" s="21"/>
      <c r="AK544" s="21"/>
      <c r="AL544" s="21"/>
    </row>
    <row r="545" spans="1:38">
      <c r="A545" s="28"/>
      <c r="B545" s="28"/>
      <c r="C545" s="28"/>
      <c r="D545" s="28"/>
      <c r="E545" s="28"/>
      <c r="F545" s="28"/>
      <c r="G545" s="28"/>
      <c r="H545" s="28"/>
      <c r="I545" s="28"/>
      <c r="J545" s="28"/>
      <c r="K545" s="28"/>
      <c r="L545" s="28"/>
      <c r="M545" s="28"/>
      <c r="N545" s="28"/>
      <c r="O545" s="28"/>
      <c r="P545" s="28"/>
      <c r="Q545" s="21"/>
      <c r="R545" s="21"/>
      <c r="S545" s="21"/>
      <c r="T545" s="21"/>
      <c r="U545" s="21"/>
      <c r="V545" s="21"/>
      <c r="W545" s="21"/>
      <c r="X545" s="21"/>
      <c r="Y545" s="21"/>
      <c r="Z545" s="21"/>
      <c r="AA545" s="21"/>
      <c r="AB545" s="21"/>
      <c r="AC545" s="21"/>
      <c r="AD545" s="21"/>
      <c r="AE545" s="21"/>
      <c r="AF545" s="21"/>
      <c r="AG545" s="21"/>
      <c r="AH545" s="21"/>
      <c r="AI545" s="21"/>
      <c r="AJ545" s="21"/>
      <c r="AK545" s="21"/>
      <c r="AL545" s="21"/>
    </row>
    <row r="546" spans="1:38">
      <c r="A546" s="28"/>
      <c r="B546" s="28"/>
      <c r="C546" s="28"/>
      <c r="D546" s="28"/>
      <c r="E546" s="28"/>
      <c r="F546" s="28"/>
      <c r="G546" s="28"/>
      <c r="H546" s="28"/>
      <c r="I546" s="28"/>
      <c r="J546" s="28"/>
      <c r="K546" s="28"/>
      <c r="L546" s="28"/>
      <c r="M546" s="28"/>
      <c r="N546" s="28"/>
      <c r="O546" s="28"/>
      <c r="P546" s="28"/>
      <c r="Q546" s="21"/>
      <c r="R546" s="21"/>
      <c r="S546" s="21"/>
      <c r="T546" s="21"/>
      <c r="U546" s="21"/>
      <c r="V546" s="21"/>
      <c r="W546" s="21"/>
      <c r="X546" s="21"/>
      <c r="Y546" s="21"/>
      <c r="Z546" s="21"/>
      <c r="AA546" s="21"/>
      <c r="AB546" s="21"/>
      <c r="AC546" s="21"/>
      <c r="AD546" s="21"/>
      <c r="AE546" s="21"/>
      <c r="AF546" s="21"/>
      <c r="AG546" s="21"/>
      <c r="AH546" s="21"/>
      <c r="AI546" s="21"/>
      <c r="AJ546" s="21"/>
      <c r="AK546" s="21"/>
      <c r="AL546" s="21"/>
    </row>
    <row r="547" spans="1:38">
      <c r="A547" s="28"/>
      <c r="B547" s="28"/>
      <c r="C547" s="28"/>
      <c r="D547" s="28"/>
      <c r="E547" s="28"/>
      <c r="F547" s="28"/>
      <c r="G547" s="28"/>
      <c r="H547" s="28"/>
      <c r="I547" s="28"/>
      <c r="J547" s="28"/>
      <c r="K547" s="28"/>
      <c r="L547" s="28"/>
      <c r="M547" s="28"/>
      <c r="N547" s="28"/>
      <c r="O547" s="28"/>
      <c r="P547" s="28"/>
      <c r="Q547" s="21"/>
      <c r="R547" s="21"/>
      <c r="S547" s="21"/>
      <c r="T547" s="21"/>
      <c r="U547" s="21"/>
      <c r="V547" s="21"/>
      <c r="W547" s="21"/>
      <c r="X547" s="21"/>
      <c r="Y547" s="21"/>
      <c r="Z547" s="21"/>
      <c r="AA547" s="21"/>
      <c r="AB547" s="21"/>
      <c r="AC547" s="21"/>
      <c r="AD547" s="21"/>
      <c r="AE547" s="21"/>
      <c r="AF547" s="21"/>
      <c r="AG547" s="21"/>
      <c r="AH547" s="21"/>
      <c r="AI547" s="21"/>
      <c r="AJ547" s="21"/>
      <c r="AK547" s="21"/>
      <c r="AL547" s="21"/>
    </row>
    <row r="548" spans="1:38">
      <c r="A548" s="28"/>
      <c r="B548" s="28"/>
      <c r="C548" s="28"/>
      <c r="D548" s="28"/>
      <c r="E548" s="28"/>
      <c r="F548" s="28"/>
      <c r="G548" s="28"/>
      <c r="H548" s="28"/>
      <c r="I548" s="28"/>
      <c r="J548" s="28"/>
      <c r="K548" s="28"/>
      <c r="L548" s="28"/>
      <c r="M548" s="28"/>
      <c r="N548" s="28"/>
      <c r="O548" s="28"/>
      <c r="P548" s="28"/>
      <c r="Q548" s="21"/>
      <c r="R548" s="21"/>
      <c r="S548" s="21"/>
      <c r="T548" s="21"/>
      <c r="U548" s="21"/>
      <c r="V548" s="21"/>
      <c r="W548" s="21"/>
      <c r="X548" s="21"/>
      <c r="Y548" s="21"/>
      <c r="Z548" s="21"/>
      <c r="AA548" s="21"/>
      <c r="AB548" s="21"/>
      <c r="AC548" s="21"/>
      <c r="AD548" s="21"/>
      <c r="AE548" s="21"/>
      <c r="AF548" s="21"/>
      <c r="AG548" s="21"/>
      <c r="AH548" s="21"/>
      <c r="AI548" s="21"/>
      <c r="AJ548" s="21"/>
      <c r="AK548" s="21"/>
      <c r="AL548" s="21"/>
    </row>
    <row r="549" spans="1:38">
      <c r="A549" s="28"/>
      <c r="B549" s="28"/>
      <c r="C549" s="28"/>
      <c r="D549" s="28"/>
      <c r="E549" s="28"/>
      <c r="F549" s="28"/>
      <c r="G549" s="28"/>
      <c r="H549" s="28"/>
      <c r="I549" s="28"/>
      <c r="J549" s="28"/>
      <c r="K549" s="28"/>
      <c r="L549" s="28"/>
      <c r="M549" s="28"/>
      <c r="N549" s="28"/>
      <c r="O549" s="28"/>
      <c r="P549" s="28"/>
      <c r="Q549" s="21"/>
      <c r="R549" s="21"/>
      <c r="S549" s="21"/>
      <c r="T549" s="21"/>
      <c r="U549" s="21"/>
      <c r="V549" s="21"/>
      <c r="W549" s="21"/>
      <c r="X549" s="21"/>
      <c r="Y549" s="21"/>
      <c r="Z549" s="21"/>
      <c r="AA549" s="21"/>
      <c r="AB549" s="21"/>
      <c r="AC549" s="21"/>
      <c r="AD549" s="21"/>
      <c r="AE549" s="21"/>
      <c r="AF549" s="21"/>
      <c r="AG549" s="21"/>
      <c r="AH549" s="21"/>
      <c r="AI549" s="21"/>
      <c r="AJ549" s="21"/>
      <c r="AK549" s="21"/>
      <c r="AL549" s="21"/>
    </row>
    <row r="550" spans="1:38">
      <c r="A550" s="28"/>
      <c r="B550" s="28"/>
      <c r="C550" s="28"/>
      <c r="D550" s="28"/>
      <c r="E550" s="28"/>
      <c r="F550" s="28"/>
      <c r="G550" s="28"/>
      <c r="H550" s="28"/>
      <c r="I550" s="28"/>
      <c r="J550" s="28"/>
      <c r="K550" s="28"/>
      <c r="L550" s="28"/>
      <c r="M550" s="28"/>
      <c r="N550" s="28"/>
      <c r="O550" s="28"/>
      <c r="P550" s="28"/>
      <c r="Q550" s="21"/>
      <c r="R550" s="21"/>
      <c r="S550" s="21"/>
      <c r="T550" s="21"/>
      <c r="U550" s="21"/>
      <c r="V550" s="21"/>
      <c r="W550" s="21"/>
      <c r="X550" s="21"/>
      <c r="Y550" s="21"/>
      <c r="Z550" s="21"/>
      <c r="AA550" s="21"/>
      <c r="AB550" s="21"/>
      <c r="AC550" s="21"/>
      <c r="AD550" s="21"/>
      <c r="AE550" s="21"/>
      <c r="AF550" s="21"/>
      <c r="AG550" s="21"/>
      <c r="AH550" s="21"/>
      <c r="AI550" s="21"/>
      <c r="AJ550" s="21"/>
      <c r="AK550" s="21"/>
      <c r="AL550" s="21"/>
    </row>
    <row r="551" spans="1:38">
      <c r="A551" s="28"/>
      <c r="B551" s="28"/>
      <c r="C551" s="28"/>
      <c r="D551" s="28"/>
      <c r="E551" s="28"/>
      <c r="F551" s="28"/>
      <c r="G551" s="28"/>
      <c r="H551" s="28"/>
      <c r="I551" s="28"/>
      <c r="J551" s="28"/>
      <c r="K551" s="28"/>
      <c r="L551" s="28"/>
      <c r="M551" s="28"/>
      <c r="N551" s="28"/>
      <c r="O551" s="28"/>
      <c r="P551" s="28"/>
      <c r="Q551" s="21"/>
      <c r="R551" s="21"/>
      <c r="S551" s="21"/>
      <c r="T551" s="21"/>
      <c r="U551" s="21"/>
      <c r="V551" s="21"/>
      <c r="W551" s="21"/>
      <c r="X551" s="21"/>
      <c r="Y551" s="21"/>
      <c r="Z551" s="21"/>
      <c r="AA551" s="21"/>
      <c r="AB551" s="21"/>
      <c r="AC551" s="21"/>
      <c r="AD551" s="21"/>
      <c r="AE551" s="21"/>
      <c r="AF551" s="21"/>
      <c r="AG551" s="21"/>
      <c r="AH551" s="21"/>
      <c r="AI551" s="21"/>
      <c r="AJ551" s="21"/>
      <c r="AK551" s="21"/>
      <c r="AL551" s="21"/>
    </row>
    <row r="552" spans="1:38">
      <c r="A552" s="28"/>
      <c r="B552" s="28"/>
      <c r="C552" s="28"/>
      <c r="D552" s="28"/>
      <c r="E552" s="28"/>
      <c r="F552" s="28"/>
      <c r="G552" s="28"/>
      <c r="H552" s="28"/>
      <c r="I552" s="28"/>
      <c r="J552" s="28"/>
      <c r="K552" s="28"/>
      <c r="L552" s="28"/>
      <c r="M552" s="28"/>
      <c r="N552" s="28"/>
      <c r="O552" s="28"/>
      <c r="P552" s="28"/>
      <c r="Q552" s="21"/>
      <c r="R552" s="21"/>
      <c r="S552" s="21"/>
      <c r="T552" s="21"/>
      <c r="U552" s="21"/>
      <c r="V552" s="21"/>
      <c r="W552" s="21"/>
      <c r="X552" s="21"/>
      <c r="Y552" s="21"/>
      <c r="Z552" s="21"/>
      <c r="AA552" s="21"/>
      <c r="AB552" s="21"/>
      <c r="AC552" s="21"/>
      <c r="AD552" s="21"/>
      <c r="AE552" s="21"/>
      <c r="AF552" s="21"/>
      <c r="AG552" s="21"/>
      <c r="AH552" s="21"/>
      <c r="AI552" s="21"/>
      <c r="AJ552" s="21"/>
      <c r="AK552" s="21"/>
      <c r="AL552" s="21"/>
    </row>
    <row r="553" spans="1:38">
      <c r="A553" s="28"/>
      <c r="B553" s="28"/>
      <c r="C553" s="28"/>
      <c r="D553" s="28"/>
      <c r="E553" s="28"/>
      <c r="F553" s="28"/>
      <c r="G553" s="28"/>
      <c r="H553" s="28"/>
      <c r="I553" s="28"/>
      <c r="J553" s="28"/>
      <c r="K553" s="28"/>
      <c r="L553" s="28"/>
      <c r="M553" s="28"/>
      <c r="N553" s="28"/>
      <c r="O553" s="28"/>
      <c r="P553" s="28"/>
      <c r="Q553" s="21"/>
      <c r="R553" s="21"/>
      <c r="S553" s="21"/>
      <c r="T553" s="21"/>
      <c r="U553" s="21"/>
      <c r="V553" s="21"/>
      <c r="W553" s="21"/>
      <c r="X553" s="21"/>
      <c r="Y553" s="21"/>
      <c r="Z553" s="21"/>
      <c r="AA553" s="21"/>
      <c r="AB553" s="21"/>
      <c r="AC553" s="21"/>
      <c r="AD553" s="21"/>
      <c r="AE553" s="21"/>
      <c r="AF553" s="21"/>
      <c r="AG553" s="21"/>
      <c r="AH553" s="21"/>
      <c r="AI553" s="21"/>
      <c r="AJ553" s="21"/>
      <c r="AK553" s="21"/>
      <c r="AL553" s="21"/>
    </row>
    <row r="554" spans="1:38">
      <c r="A554" s="28"/>
      <c r="B554" s="28"/>
      <c r="C554" s="28"/>
      <c r="D554" s="28"/>
      <c r="E554" s="28"/>
      <c r="F554" s="28"/>
      <c r="G554" s="28"/>
      <c r="H554" s="28"/>
      <c r="I554" s="28"/>
      <c r="J554" s="28"/>
      <c r="K554" s="28"/>
      <c r="L554" s="28"/>
      <c r="M554" s="28"/>
      <c r="N554" s="28"/>
      <c r="O554" s="28"/>
      <c r="P554" s="28"/>
      <c r="Q554" s="21"/>
      <c r="R554" s="21"/>
      <c r="S554" s="21"/>
      <c r="T554" s="21"/>
      <c r="U554" s="21"/>
      <c r="V554" s="21"/>
      <c r="W554" s="21"/>
      <c r="X554" s="21"/>
      <c r="Y554" s="21"/>
      <c r="Z554" s="21"/>
      <c r="AA554" s="21"/>
      <c r="AB554" s="21"/>
      <c r="AC554" s="21"/>
      <c r="AD554" s="21"/>
      <c r="AE554" s="21"/>
      <c r="AF554" s="21"/>
      <c r="AG554" s="21"/>
      <c r="AH554" s="21"/>
      <c r="AI554" s="21"/>
      <c r="AJ554" s="21"/>
      <c r="AK554" s="21"/>
      <c r="AL554" s="21"/>
    </row>
    <row r="555" spans="1:38">
      <c r="A555" s="28"/>
      <c r="B555" s="28"/>
      <c r="C555" s="28"/>
      <c r="D555" s="28"/>
      <c r="E555" s="28"/>
      <c r="F555" s="28"/>
      <c r="G555" s="28"/>
      <c r="H555" s="28"/>
      <c r="I555" s="28"/>
      <c r="J555" s="28"/>
      <c r="K555" s="28"/>
      <c r="L555" s="28"/>
      <c r="M555" s="28"/>
      <c r="N555" s="28"/>
      <c r="O555" s="28"/>
      <c r="P555" s="28"/>
      <c r="Q555" s="21"/>
      <c r="R555" s="21"/>
      <c r="S555" s="21"/>
      <c r="T555" s="21"/>
      <c r="U555" s="21"/>
      <c r="V555" s="21"/>
      <c r="W555" s="21"/>
      <c r="X555" s="21"/>
      <c r="Y555" s="21"/>
      <c r="Z555" s="21"/>
      <c r="AA555" s="21"/>
      <c r="AB555" s="21"/>
      <c r="AC555" s="21"/>
      <c r="AD555" s="21"/>
      <c r="AE555" s="21"/>
      <c r="AF555" s="21"/>
      <c r="AG555" s="21"/>
      <c r="AH555" s="21"/>
      <c r="AI555" s="21"/>
      <c r="AJ555" s="21"/>
      <c r="AK555" s="21"/>
      <c r="AL555" s="21"/>
    </row>
    <row r="556" spans="1:38">
      <c r="A556" s="28"/>
      <c r="B556" s="28"/>
      <c r="C556" s="28"/>
      <c r="D556" s="28"/>
      <c r="E556" s="28"/>
      <c r="F556" s="28"/>
      <c r="G556" s="28"/>
      <c r="H556" s="28"/>
      <c r="I556" s="28"/>
      <c r="J556" s="28"/>
      <c r="K556" s="28"/>
      <c r="L556" s="28"/>
      <c r="M556" s="28"/>
      <c r="N556" s="28"/>
      <c r="O556" s="28"/>
      <c r="P556" s="28"/>
      <c r="Q556" s="21"/>
      <c r="R556" s="21"/>
      <c r="S556" s="21"/>
      <c r="T556" s="21"/>
      <c r="U556" s="21"/>
      <c r="V556" s="21"/>
      <c r="W556" s="21"/>
      <c r="X556" s="21"/>
      <c r="Y556" s="21"/>
      <c r="Z556" s="21"/>
      <c r="AA556" s="21"/>
      <c r="AB556" s="21"/>
      <c r="AC556" s="21"/>
      <c r="AD556" s="21"/>
      <c r="AE556" s="21"/>
      <c r="AF556" s="21"/>
      <c r="AG556" s="21"/>
      <c r="AH556" s="21"/>
      <c r="AI556" s="21"/>
      <c r="AJ556" s="21"/>
      <c r="AK556" s="21"/>
      <c r="AL556" s="21"/>
    </row>
    <row r="557" spans="1:38">
      <c r="A557" s="28"/>
      <c r="B557" s="28"/>
      <c r="C557" s="28"/>
      <c r="D557" s="28"/>
      <c r="E557" s="28"/>
      <c r="F557" s="28"/>
      <c r="G557" s="28"/>
      <c r="H557" s="28"/>
      <c r="I557" s="28"/>
      <c r="J557" s="28"/>
      <c r="K557" s="28"/>
      <c r="L557" s="28"/>
      <c r="M557" s="28"/>
      <c r="N557" s="28"/>
      <c r="O557" s="28"/>
      <c r="P557" s="28"/>
      <c r="Q557" s="21"/>
      <c r="R557" s="21"/>
      <c r="S557" s="21"/>
      <c r="T557" s="21"/>
      <c r="U557" s="21"/>
      <c r="V557" s="21"/>
      <c r="W557" s="21"/>
      <c r="X557" s="21"/>
      <c r="Y557" s="21"/>
      <c r="Z557" s="21"/>
      <c r="AA557" s="21"/>
      <c r="AB557" s="21"/>
      <c r="AC557" s="21"/>
      <c r="AD557" s="21"/>
      <c r="AE557" s="21"/>
      <c r="AF557" s="21"/>
      <c r="AG557" s="21"/>
      <c r="AH557" s="21"/>
      <c r="AI557" s="21"/>
      <c r="AJ557" s="21"/>
      <c r="AK557" s="21"/>
      <c r="AL557" s="21"/>
    </row>
    <row r="558" spans="1:38">
      <c r="A558" s="28"/>
      <c r="B558" s="28"/>
      <c r="C558" s="28"/>
      <c r="D558" s="28"/>
      <c r="E558" s="28"/>
      <c r="F558" s="28"/>
      <c r="G558" s="28"/>
      <c r="H558" s="28"/>
      <c r="I558" s="28"/>
      <c r="J558" s="28"/>
      <c r="K558" s="28"/>
      <c r="L558" s="28"/>
      <c r="M558" s="28"/>
      <c r="N558" s="28"/>
      <c r="O558" s="28"/>
      <c r="P558" s="28"/>
      <c r="Q558" s="21"/>
      <c r="R558" s="21"/>
      <c r="S558" s="21"/>
      <c r="T558" s="21"/>
      <c r="U558" s="21"/>
      <c r="V558" s="21"/>
      <c r="W558" s="21"/>
      <c r="X558" s="21"/>
      <c r="Y558" s="21"/>
      <c r="Z558" s="21"/>
      <c r="AA558" s="21"/>
      <c r="AB558" s="21"/>
      <c r="AC558" s="21"/>
      <c r="AD558" s="21"/>
      <c r="AE558" s="21"/>
      <c r="AF558" s="21"/>
      <c r="AG558" s="21"/>
      <c r="AH558" s="21"/>
      <c r="AI558" s="21"/>
      <c r="AJ558" s="21"/>
      <c r="AK558" s="21"/>
      <c r="AL558" s="21"/>
    </row>
    <row r="559" spans="1:38">
      <c r="A559" s="28"/>
      <c r="B559" s="28"/>
      <c r="C559" s="28"/>
      <c r="D559" s="28"/>
      <c r="E559" s="28"/>
      <c r="F559" s="28"/>
      <c r="G559" s="28"/>
      <c r="H559" s="28"/>
      <c r="I559" s="28"/>
      <c r="J559" s="28"/>
      <c r="K559" s="28"/>
      <c r="L559" s="28"/>
      <c r="M559" s="28"/>
      <c r="N559" s="28"/>
      <c r="O559" s="28"/>
      <c r="P559" s="28"/>
      <c r="Q559" s="21"/>
      <c r="R559" s="21"/>
      <c r="S559" s="21"/>
      <c r="T559" s="21"/>
      <c r="U559" s="21"/>
      <c r="V559" s="21"/>
      <c r="W559" s="21"/>
      <c r="X559" s="21"/>
      <c r="Y559" s="21"/>
      <c r="Z559" s="21"/>
      <c r="AA559" s="21"/>
      <c r="AB559" s="21"/>
      <c r="AC559" s="21"/>
      <c r="AD559" s="21"/>
      <c r="AE559" s="21"/>
      <c r="AF559" s="21"/>
      <c r="AG559" s="21"/>
      <c r="AH559" s="21"/>
      <c r="AI559" s="21"/>
      <c r="AJ559" s="21"/>
      <c r="AK559" s="21"/>
      <c r="AL559" s="21"/>
    </row>
    <row r="560" spans="1:38">
      <c r="A560" s="28"/>
      <c r="B560" s="28"/>
      <c r="C560" s="28"/>
      <c r="D560" s="28"/>
      <c r="E560" s="28"/>
      <c r="F560" s="28"/>
      <c r="G560" s="28"/>
      <c r="H560" s="28"/>
      <c r="I560" s="28"/>
      <c r="J560" s="28"/>
      <c r="K560" s="28"/>
      <c r="L560" s="28"/>
      <c r="M560" s="28"/>
      <c r="N560" s="28"/>
      <c r="O560" s="28"/>
      <c r="P560" s="28"/>
      <c r="Q560" s="21"/>
      <c r="R560" s="21"/>
      <c r="S560" s="21"/>
      <c r="T560" s="21"/>
      <c r="U560" s="21"/>
      <c r="V560" s="21"/>
      <c r="W560" s="21"/>
      <c r="X560" s="21"/>
      <c r="Y560" s="21"/>
      <c r="Z560" s="21"/>
      <c r="AA560" s="21"/>
      <c r="AB560" s="21"/>
      <c r="AC560" s="21"/>
      <c r="AD560" s="21"/>
      <c r="AE560" s="21"/>
      <c r="AF560" s="21"/>
      <c r="AG560" s="21"/>
      <c r="AH560" s="21"/>
      <c r="AI560" s="21"/>
      <c r="AJ560" s="21"/>
      <c r="AK560" s="21"/>
      <c r="AL560" s="21"/>
    </row>
    <row r="561" spans="1:38">
      <c r="A561" s="28"/>
      <c r="B561" s="28"/>
      <c r="C561" s="28"/>
      <c r="D561" s="28"/>
      <c r="E561" s="28"/>
      <c r="F561" s="28"/>
      <c r="G561" s="28"/>
      <c r="H561" s="28"/>
      <c r="I561" s="28"/>
      <c r="J561" s="28"/>
      <c r="K561" s="28"/>
      <c r="L561" s="28"/>
      <c r="M561" s="28"/>
      <c r="N561" s="28"/>
      <c r="O561" s="28"/>
      <c r="P561" s="28"/>
      <c r="Q561" s="21"/>
      <c r="R561" s="21"/>
      <c r="S561" s="21"/>
      <c r="T561" s="21"/>
      <c r="U561" s="21"/>
      <c r="V561" s="21"/>
      <c r="W561" s="21"/>
      <c r="X561" s="21"/>
      <c r="Y561" s="21"/>
      <c r="Z561" s="21"/>
      <c r="AA561" s="21"/>
      <c r="AB561" s="21"/>
      <c r="AC561" s="21"/>
      <c r="AD561" s="21"/>
      <c r="AE561" s="21"/>
      <c r="AF561" s="21"/>
      <c r="AG561" s="21"/>
      <c r="AH561" s="21"/>
      <c r="AI561" s="21"/>
      <c r="AJ561" s="21"/>
      <c r="AK561" s="21"/>
      <c r="AL561" s="21"/>
    </row>
    <row r="562" spans="1:38">
      <c r="A562" s="28"/>
      <c r="B562" s="28"/>
      <c r="C562" s="28"/>
      <c r="D562" s="28"/>
      <c r="E562" s="28"/>
      <c r="F562" s="28"/>
      <c r="G562" s="28"/>
      <c r="H562" s="28"/>
      <c r="I562" s="28"/>
      <c r="J562" s="28"/>
      <c r="K562" s="28"/>
      <c r="L562" s="28"/>
      <c r="M562" s="28"/>
      <c r="N562" s="28"/>
      <c r="O562" s="28"/>
      <c r="P562" s="28"/>
      <c r="Q562" s="21"/>
      <c r="R562" s="21"/>
      <c r="S562" s="21"/>
      <c r="T562" s="21"/>
      <c r="U562" s="21"/>
      <c r="V562" s="21"/>
      <c r="W562" s="21"/>
      <c r="X562" s="21"/>
      <c r="Y562" s="21"/>
      <c r="Z562" s="21"/>
      <c r="AA562" s="21"/>
      <c r="AB562" s="21"/>
      <c r="AC562" s="21"/>
      <c r="AD562" s="21"/>
      <c r="AE562" s="21"/>
      <c r="AF562" s="21"/>
      <c r="AG562" s="21"/>
      <c r="AH562" s="21"/>
      <c r="AI562" s="21"/>
      <c r="AJ562" s="21"/>
      <c r="AK562" s="21"/>
      <c r="AL562" s="21"/>
    </row>
    <row r="563" spans="1:38">
      <c r="A563" s="28"/>
      <c r="B563" s="28"/>
      <c r="C563" s="28"/>
      <c r="D563" s="28"/>
      <c r="E563" s="28"/>
      <c r="F563" s="28"/>
      <c r="G563" s="28"/>
      <c r="H563" s="28"/>
      <c r="I563" s="28"/>
      <c r="J563" s="28"/>
      <c r="K563" s="28"/>
      <c r="L563" s="28"/>
      <c r="M563" s="28"/>
      <c r="N563" s="28"/>
      <c r="O563" s="28"/>
      <c r="P563" s="28"/>
      <c r="Q563" s="21"/>
      <c r="R563" s="21"/>
      <c r="S563" s="21"/>
      <c r="T563" s="21"/>
      <c r="U563" s="21"/>
      <c r="V563" s="21"/>
      <c r="W563" s="21"/>
      <c r="X563" s="21"/>
      <c r="Y563" s="21"/>
      <c r="Z563" s="21"/>
      <c r="AA563" s="21"/>
      <c r="AB563" s="21"/>
      <c r="AC563" s="21"/>
      <c r="AD563" s="21"/>
      <c r="AE563" s="21"/>
      <c r="AF563" s="21"/>
      <c r="AG563" s="21"/>
      <c r="AH563" s="21"/>
      <c r="AI563" s="21"/>
      <c r="AJ563" s="21"/>
      <c r="AK563" s="21"/>
      <c r="AL563" s="21"/>
    </row>
    <row r="564" spans="1:38">
      <c r="A564" s="28"/>
      <c r="B564" s="28"/>
      <c r="C564" s="28"/>
      <c r="D564" s="28"/>
      <c r="E564" s="28"/>
      <c r="F564" s="28"/>
      <c r="G564" s="28"/>
      <c r="H564" s="28"/>
      <c r="I564" s="28"/>
      <c r="J564" s="28"/>
      <c r="K564" s="28"/>
      <c r="L564" s="28"/>
      <c r="M564" s="28"/>
      <c r="N564" s="28"/>
      <c r="O564" s="28"/>
      <c r="P564" s="28"/>
      <c r="Q564" s="21"/>
      <c r="R564" s="21"/>
      <c r="S564" s="21"/>
      <c r="T564" s="21"/>
      <c r="U564" s="21"/>
      <c r="V564" s="21"/>
      <c r="W564" s="21"/>
      <c r="X564" s="21"/>
      <c r="Y564" s="21"/>
      <c r="Z564" s="21"/>
      <c r="AA564" s="21"/>
      <c r="AB564" s="21"/>
      <c r="AC564" s="21"/>
      <c r="AD564" s="21"/>
      <c r="AE564" s="21"/>
      <c r="AF564" s="21"/>
      <c r="AG564" s="21"/>
      <c r="AH564" s="21"/>
      <c r="AI564" s="21"/>
      <c r="AJ564" s="21"/>
      <c r="AK564" s="21"/>
      <c r="AL564" s="21"/>
    </row>
    <row r="565" spans="1:38">
      <c r="A565" s="28"/>
      <c r="B565" s="28"/>
      <c r="C565" s="28"/>
      <c r="D565" s="28"/>
      <c r="E565" s="28"/>
      <c r="F565" s="28"/>
      <c r="G565" s="28"/>
      <c r="H565" s="28"/>
      <c r="I565" s="28"/>
      <c r="J565" s="28"/>
      <c r="K565" s="28"/>
      <c r="L565" s="28"/>
      <c r="M565" s="28"/>
      <c r="N565" s="28"/>
      <c r="O565" s="28"/>
      <c r="P565" s="28"/>
      <c r="Q565" s="21"/>
      <c r="R565" s="21"/>
      <c r="S565" s="21"/>
      <c r="T565" s="21"/>
      <c r="U565" s="21"/>
      <c r="V565" s="21"/>
      <c r="W565" s="21"/>
      <c r="X565" s="21"/>
      <c r="Y565" s="21"/>
      <c r="Z565" s="21"/>
      <c r="AA565" s="21"/>
      <c r="AB565" s="21"/>
      <c r="AC565" s="21"/>
      <c r="AD565" s="21"/>
      <c r="AE565" s="21"/>
      <c r="AF565" s="21"/>
      <c r="AG565" s="21"/>
      <c r="AH565" s="21"/>
      <c r="AI565" s="21"/>
      <c r="AJ565" s="21"/>
      <c r="AK565" s="21"/>
      <c r="AL565" s="21"/>
    </row>
    <row r="566" spans="1:38">
      <c r="A566" s="28"/>
      <c r="B566" s="28"/>
      <c r="C566" s="28"/>
      <c r="D566" s="28"/>
      <c r="E566" s="28"/>
      <c r="F566" s="28"/>
      <c r="G566" s="28"/>
      <c r="H566" s="28"/>
      <c r="I566" s="28"/>
      <c r="J566" s="28"/>
      <c r="K566" s="28"/>
      <c r="L566" s="28"/>
      <c r="M566" s="28"/>
      <c r="N566" s="28"/>
      <c r="O566" s="28"/>
      <c r="P566" s="28"/>
      <c r="Q566" s="21"/>
      <c r="R566" s="21"/>
      <c r="S566" s="21"/>
      <c r="T566" s="21"/>
      <c r="U566" s="21"/>
      <c r="V566" s="21"/>
      <c r="W566" s="21"/>
      <c r="X566" s="21"/>
      <c r="Y566" s="21"/>
      <c r="Z566" s="21"/>
      <c r="AA566" s="21"/>
      <c r="AB566" s="21"/>
      <c r="AC566" s="21"/>
      <c r="AD566" s="21"/>
      <c r="AE566" s="21"/>
      <c r="AF566" s="21"/>
      <c r="AG566" s="21"/>
      <c r="AH566" s="21"/>
      <c r="AI566" s="21"/>
      <c r="AJ566" s="21"/>
      <c r="AK566" s="21"/>
      <c r="AL566" s="21"/>
    </row>
    <row r="567" spans="1:38">
      <c r="A567" s="28"/>
      <c r="B567" s="28"/>
      <c r="C567" s="28"/>
      <c r="D567" s="28"/>
      <c r="E567" s="28"/>
      <c r="F567" s="28"/>
      <c r="G567" s="28"/>
      <c r="H567" s="28"/>
      <c r="I567" s="28"/>
      <c r="J567" s="28"/>
      <c r="K567" s="28"/>
      <c r="L567" s="28"/>
      <c r="M567" s="28"/>
      <c r="N567" s="28"/>
      <c r="O567" s="28"/>
      <c r="P567" s="28"/>
      <c r="Q567" s="21"/>
      <c r="R567" s="21"/>
      <c r="S567" s="21"/>
      <c r="T567" s="21"/>
      <c r="U567" s="21"/>
      <c r="V567" s="21"/>
      <c r="W567" s="21"/>
      <c r="X567" s="21"/>
      <c r="Y567" s="21"/>
      <c r="Z567" s="21"/>
      <c r="AA567" s="21"/>
      <c r="AB567" s="21"/>
      <c r="AC567" s="21"/>
      <c r="AD567" s="21"/>
      <c r="AE567" s="21"/>
      <c r="AF567" s="21"/>
      <c r="AG567" s="21"/>
      <c r="AH567" s="21"/>
      <c r="AI567" s="21"/>
      <c r="AJ567" s="21"/>
      <c r="AK567" s="21"/>
      <c r="AL567" s="21"/>
    </row>
    <row r="568" spans="1:38">
      <c r="A568" s="28"/>
      <c r="B568" s="28"/>
      <c r="C568" s="28"/>
      <c r="D568" s="28"/>
      <c r="E568" s="28"/>
      <c r="F568" s="28"/>
      <c r="G568" s="28"/>
      <c r="H568" s="28"/>
      <c r="I568" s="28"/>
      <c r="J568" s="28"/>
      <c r="K568" s="28"/>
      <c r="L568" s="28"/>
      <c r="M568" s="28"/>
      <c r="N568" s="28"/>
      <c r="O568" s="28"/>
      <c r="P568" s="28"/>
      <c r="Q568" s="21"/>
      <c r="R568" s="21"/>
      <c r="S568" s="21"/>
      <c r="T568" s="21"/>
      <c r="U568" s="21"/>
      <c r="V568" s="21"/>
      <c r="W568" s="21"/>
      <c r="X568" s="21"/>
      <c r="Y568" s="21"/>
      <c r="Z568" s="21"/>
      <c r="AA568" s="21"/>
      <c r="AB568" s="21"/>
      <c r="AC568" s="21"/>
      <c r="AD568" s="21"/>
      <c r="AE568" s="21"/>
      <c r="AF568" s="21"/>
      <c r="AG568" s="21"/>
      <c r="AH568" s="21"/>
      <c r="AI568" s="21"/>
      <c r="AJ568" s="21"/>
      <c r="AK568" s="21"/>
      <c r="AL568" s="21"/>
    </row>
    <row r="569" spans="1:38">
      <c r="A569" s="28"/>
      <c r="B569" s="28"/>
      <c r="C569" s="28"/>
      <c r="D569" s="28"/>
      <c r="E569" s="28"/>
      <c r="F569" s="28"/>
      <c r="G569" s="28"/>
      <c r="H569" s="28"/>
      <c r="I569" s="28"/>
      <c r="J569" s="28"/>
      <c r="K569" s="28"/>
      <c r="L569" s="28"/>
      <c r="M569" s="28"/>
      <c r="N569" s="28"/>
      <c r="O569" s="28"/>
      <c r="P569" s="28"/>
      <c r="Q569" s="21"/>
      <c r="R569" s="21"/>
      <c r="S569" s="21"/>
      <c r="T569" s="21"/>
      <c r="U569" s="21"/>
      <c r="V569" s="21"/>
      <c r="W569" s="21"/>
      <c r="X569" s="21"/>
      <c r="Y569" s="21"/>
      <c r="Z569" s="21"/>
      <c r="AA569" s="21"/>
      <c r="AB569" s="21"/>
      <c r="AC569" s="21"/>
      <c r="AD569" s="21"/>
      <c r="AE569" s="21"/>
      <c r="AF569" s="21"/>
      <c r="AG569" s="21"/>
      <c r="AH569" s="21"/>
      <c r="AI569" s="21"/>
      <c r="AJ569" s="21"/>
      <c r="AK569" s="21"/>
      <c r="AL569" s="21"/>
    </row>
    <row r="570" spans="1:38">
      <c r="A570" s="28"/>
      <c r="B570" s="28"/>
      <c r="C570" s="28"/>
      <c r="D570" s="28"/>
      <c r="E570" s="28"/>
      <c r="F570" s="28"/>
      <c r="G570" s="28"/>
      <c r="H570" s="28"/>
      <c r="I570" s="28"/>
      <c r="J570" s="28"/>
      <c r="K570" s="28"/>
      <c r="L570" s="28"/>
      <c r="M570" s="28"/>
      <c r="N570" s="28"/>
      <c r="O570" s="28"/>
      <c r="P570" s="28"/>
      <c r="Q570" s="21"/>
      <c r="R570" s="21"/>
      <c r="S570" s="21"/>
      <c r="T570" s="21"/>
      <c r="U570" s="21"/>
      <c r="V570" s="21"/>
      <c r="W570" s="21"/>
      <c r="X570" s="21"/>
      <c r="Y570" s="21"/>
      <c r="Z570" s="21"/>
      <c r="AA570" s="21"/>
      <c r="AB570" s="21"/>
      <c r="AC570" s="21"/>
      <c r="AD570" s="21"/>
      <c r="AE570" s="21"/>
      <c r="AF570" s="21"/>
      <c r="AG570" s="21"/>
      <c r="AH570" s="21"/>
      <c r="AI570" s="21"/>
      <c r="AJ570" s="21"/>
      <c r="AK570" s="21"/>
      <c r="AL570" s="21"/>
    </row>
    <row r="571" spans="1:38">
      <c r="A571" s="28"/>
      <c r="B571" s="28"/>
      <c r="C571" s="28"/>
      <c r="D571" s="28"/>
      <c r="E571" s="28"/>
      <c r="F571" s="28"/>
      <c r="G571" s="28"/>
      <c r="H571" s="28"/>
      <c r="I571" s="28"/>
      <c r="J571" s="28"/>
      <c r="K571" s="28"/>
      <c r="L571" s="28"/>
      <c r="M571" s="28"/>
      <c r="N571" s="28"/>
      <c r="O571" s="28"/>
      <c r="P571" s="28"/>
      <c r="Q571" s="21"/>
      <c r="R571" s="21"/>
      <c r="S571" s="21"/>
      <c r="T571" s="21"/>
      <c r="U571" s="21"/>
      <c r="V571" s="21"/>
      <c r="W571" s="21"/>
      <c r="X571" s="21"/>
      <c r="Y571" s="21"/>
      <c r="Z571" s="21"/>
      <c r="AA571" s="21"/>
      <c r="AB571" s="21"/>
      <c r="AC571" s="21"/>
      <c r="AD571" s="21"/>
      <c r="AE571" s="21"/>
      <c r="AF571" s="21"/>
      <c r="AG571" s="21"/>
      <c r="AH571" s="21"/>
      <c r="AI571" s="21"/>
      <c r="AJ571" s="21"/>
      <c r="AK571" s="21"/>
      <c r="AL571" s="21"/>
    </row>
    <row r="572" spans="1:38">
      <c r="A572" s="28"/>
      <c r="B572" s="28"/>
      <c r="C572" s="28"/>
      <c r="D572" s="28"/>
      <c r="E572" s="28"/>
      <c r="F572" s="28"/>
      <c r="G572" s="28"/>
      <c r="H572" s="28"/>
      <c r="I572" s="28"/>
      <c r="J572" s="28"/>
      <c r="K572" s="28"/>
      <c r="L572" s="28"/>
      <c r="M572" s="28"/>
      <c r="N572" s="28"/>
      <c r="O572" s="28"/>
      <c r="P572" s="28"/>
      <c r="Q572" s="21"/>
      <c r="R572" s="21"/>
      <c r="S572" s="21"/>
      <c r="T572" s="21"/>
      <c r="U572" s="21"/>
      <c r="V572" s="21"/>
      <c r="W572" s="21"/>
      <c r="X572" s="21"/>
      <c r="Y572" s="21"/>
      <c r="Z572" s="21"/>
      <c r="AA572" s="21"/>
      <c r="AB572" s="21"/>
      <c r="AC572" s="21"/>
      <c r="AD572" s="21"/>
      <c r="AE572" s="21"/>
      <c r="AF572" s="21"/>
      <c r="AG572" s="21"/>
      <c r="AH572" s="21"/>
      <c r="AI572" s="21"/>
      <c r="AJ572" s="21"/>
      <c r="AK572" s="21"/>
      <c r="AL572" s="21"/>
    </row>
    <row r="573" spans="1:38">
      <c r="A573" s="28"/>
      <c r="B573" s="28"/>
      <c r="C573" s="28"/>
      <c r="D573" s="28"/>
      <c r="E573" s="28"/>
      <c r="F573" s="28"/>
      <c r="G573" s="28"/>
      <c r="H573" s="28"/>
      <c r="I573" s="28"/>
      <c r="J573" s="28"/>
      <c r="K573" s="28"/>
      <c r="L573" s="28"/>
      <c r="M573" s="28"/>
      <c r="N573" s="28"/>
      <c r="O573" s="28"/>
      <c r="P573" s="28"/>
      <c r="Q573" s="21"/>
      <c r="R573" s="21"/>
      <c r="S573" s="21"/>
      <c r="T573" s="21"/>
      <c r="U573" s="21"/>
      <c r="V573" s="21"/>
      <c r="W573" s="21"/>
      <c r="X573" s="21"/>
      <c r="Y573" s="21"/>
      <c r="Z573" s="21"/>
      <c r="AA573" s="21"/>
      <c r="AB573" s="21"/>
      <c r="AC573" s="21"/>
      <c r="AD573" s="21"/>
      <c r="AE573" s="21"/>
      <c r="AF573" s="21"/>
      <c r="AG573" s="21"/>
      <c r="AH573" s="21"/>
      <c r="AI573" s="21"/>
      <c r="AJ573" s="21"/>
      <c r="AK573" s="21"/>
      <c r="AL573" s="21"/>
    </row>
    <row r="574" spans="1:38">
      <c r="A574" s="28"/>
      <c r="B574" s="28"/>
      <c r="C574" s="28"/>
      <c r="D574" s="28"/>
      <c r="E574" s="28"/>
      <c r="F574" s="28"/>
      <c r="G574" s="28"/>
      <c r="H574" s="28"/>
      <c r="I574" s="28"/>
      <c r="J574" s="28"/>
      <c r="K574" s="28"/>
      <c r="L574" s="28"/>
      <c r="M574" s="28"/>
      <c r="N574" s="28"/>
      <c r="O574" s="28"/>
      <c r="P574" s="28"/>
      <c r="Q574" s="21"/>
      <c r="R574" s="21"/>
      <c r="S574" s="21"/>
      <c r="T574" s="21"/>
      <c r="U574" s="21"/>
      <c r="V574" s="21"/>
      <c r="W574" s="21"/>
      <c r="X574" s="21"/>
      <c r="Y574" s="21"/>
      <c r="Z574" s="21"/>
      <c r="AA574" s="21"/>
      <c r="AB574" s="21"/>
      <c r="AC574" s="21"/>
      <c r="AD574" s="21"/>
      <c r="AE574" s="21"/>
      <c r="AF574" s="21"/>
      <c r="AG574" s="21"/>
      <c r="AH574" s="21"/>
      <c r="AI574" s="21"/>
      <c r="AJ574" s="21"/>
      <c r="AK574" s="21"/>
      <c r="AL574" s="21"/>
    </row>
    <row r="575" spans="1:38">
      <c r="A575" s="28"/>
      <c r="B575" s="28"/>
      <c r="C575" s="28"/>
      <c r="D575" s="28"/>
      <c r="E575" s="28"/>
      <c r="F575" s="28"/>
      <c r="G575" s="28"/>
      <c r="H575" s="28"/>
      <c r="I575" s="28"/>
      <c r="J575" s="28"/>
      <c r="K575" s="28"/>
      <c r="L575" s="28"/>
      <c r="M575" s="28"/>
      <c r="N575" s="28"/>
      <c r="O575" s="28"/>
      <c r="P575" s="28"/>
      <c r="Q575" s="21"/>
      <c r="R575" s="21"/>
      <c r="S575" s="21"/>
      <c r="T575" s="21"/>
      <c r="U575" s="21"/>
      <c r="V575" s="21"/>
      <c r="W575" s="21"/>
      <c r="X575" s="21"/>
      <c r="Y575" s="21"/>
      <c r="Z575" s="21"/>
      <c r="AA575" s="21"/>
      <c r="AB575" s="21"/>
      <c r="AC575" s="21"/>
      <c r="AD575" s="21"/>
      <c r="AE575" s="21"/>
      <c r="AF575" s="21"/>
      <c r="AG575" s="21"/>
      <c r="AH575" s="21"/>
      <c r="AI575" s="21"/>
      <c r="AJ575" s="21"/>
      <c r="AK575" s="21"/>
      <c r="AL575" s="21"/>
    </row>
    <row r="576" spans="1:38">
      <c r="A576" s="28"/>
      <c r="B576" s="28"/>
      <c r="C576" s="28"/>
      <c r="D576" s="28"/>
      <c r="E576" s="28"/>
      <c r="F576" s="28"/>
      <c r="G576" s="28"/>
      <c r="H576" s="28"/>
      <c r="I576" s="28"/>
      <c r="J576" s="28"/>
      <c r="K576" s="28"/>
      <c r="L576" s="28"/>
      <c r="M576" s="28"/>
      <c r="N576" s="28"/>
      <c r="O576" s="28"/>
      <c r="P576" s="28"/>
      <c r="Q576" s="21"/>
      <c r="R576" s="21"/>
      <c r="S576" s="21"/>
      <c r="T576" s="21"/>
      <c r="U576" s="21"/>
      <c r="V576" s="21"/>
      <c r="W576" s="21"/>
      <c r="X576" s="21"/>
      <c r="Y576" s="21"/>
      <c r="Z576" s="21"/>
      <c r="AA576" s="21"/>
      <c r="AB576" s="21"/>
      <c r="AC576" s="21"/>
      <c r="AD576" s="21"/>
      <c r="AE576" s="21"/>
      <c r="AF576" s="21"/>
      <c r="AG576" s="21"/>
      <c r="AH576" s="21"/>
      <c r="AI576" s="21"/>
      <c r="AJ576" s="21"/>
      <c r="AK576" s="21"/>
      <c r="AL576" s="21"/>
    </row>
    <row r="577" spans="1:38">
      <c r="A577" s="28"/>
      <c r="B577" s="28"/>
      <c r="C577" s="28"/>
      <c r="D577" s="28"/>
      <c r="E577" s="28"/>
      <c r="F577" s="28"/>
      <c r="G577" s="28"/>
      <c r="H577" s="28"/>
      <c r="I577" s="28"/>
      <c r="J577" s="28"/>
      <c r="K577" s="28"/>
      <c r="L577" s="28"/>
      <c r="M577" s="28"/>
      <c r="N577" s="28"/>
      <c r="O577" s="28"/>
      <c r="P577" s="28"/>
      <c r="Q577" s="21"/>
      <c r="R577" s="21"/>
      <c r="S577" s="21"/>
      <c r="T577" s="21"/>
      <c r="U577" s="21"/>
      <c r="V577" s="21"/>
      <c r="W577" s="21"/>
      <c r="X577" s="21"/>
      <c r="Y577" s="21"/>
      <c r="Z577" s="21"/>
      <c r="AA577" s="21"/>
      <c r="AB577" s="21"/>
      <c r="AC577" s="21"/>
      <c r="AD577" s="21"/>
      <c r="AE577" s="21"/>
      <c r="AF577" s="21"/>
      <c r="AG577" s="21"/>
      <c r="AH577" s="21"/>
      <c r="AI577" s="21"/>
      <c r="AJ577" s="21"/>
      <c r="AK577" s="21"/>
      <c r="AL577" s="21"/>
    </row>
    <row r="578" spans="1:38">
      <c r="A578" s="28"/>
      <c r="B578" s="28"/>
      <c r="C578" s="28"/>
      <c r="D578" s="28"/>
      <c r="E578" s="28"/>
      <c r="F578" s="28"/>
      <c r="G578" s="28"/>
      <c r="H578" s="28"/>
      <c r="I578" s="28"/>
      <c r="J578" s="28"/>
      <c r="K578" s="28"/>
      <c r="L578" s="28"/>
      <c r="M578" s="28"/>
      <c r="N578" s="28"/>
      <c r="O578" s="28"/>
      <c r="P578" s="28"/>
      <c r="Q578" s="21"/>
      <c r="R578" s="21"/>
      <c r="S578" s="21"/>
      <c r="T578" s="21"/>
      <c r="U578" s="21"/>
      <c r="V578" s="21"/>
      <c r="W578" s="21"/>
      <c r="X578" s="21"/>
      <c r="Y578" s="21"/>
      <c r="Z578" s="21"/>
      <c r="AA578" s="21"/>
      <c r="AB578" s="21"/>
      <c r="AC578" s="21"/>
      <c r="AD578" s="21"/>
      <c r="AE578" s="21"/>
      <c r="AF578" s="21"/>
      <c r="AG578" s="21"/>
      <c r="AH578" s="21"/>
      <c r="AI578" s="21"/>
      <c r="AJ578" s="21"/>
      <c r="AK578" s="21"/>
      <c r="AL578" s="21"/>
    </row>
    <row r="579" spans="1:38">
      <c r="A579" s="28"/>
      <c r="B579" s="28"/>
      <c r="C579" s="28"/>
      <c r="D579" s="28"/>
      <c r="E579" s="28"/>
      <c r="F579" s="28"/>
      <c r="G579" s="28"/>
      <c r="H579" s="28"/>
      <c r="I579" s="28"/>
      <c r="J579" s="28"/>
      <c r="K579" s="28"/>
      <c r="L579" s="28"/>
      <c r="M579" s="28"/>
      <c r="N579" s="28"/>
      <c r="O579" s="28"/>
      <c r="P579" s="28"/>
      <c r="Q579" s="21"/>
      <c r="R579" s="21"/>
      <c r="S579" s="21"/>
      <c r="T579" s="21"/>
      <c r="U579" s="21"/>
      <c r="V579" s="21"/>
      <c r="W579" s="21"/>
      <c r="X579" s="21"/>
      <c r="Y579" s="21"/>
      <c r="Z579" s="21"/>
      <c r="AA579" s="21"/>
      <c r="AB579" s="21"/>
      <c r="AC579" s="21"/>
      <c r="AD579" s="21"/>
      <c r="AE579" s="21"/>
      <c r="AF579" s="21"/>
      <c r="AG579" s="21"/>
      <c r="AH579" s="21"/>
      <c r="AI579" s="21"/>
      <c r="AJ579" s="21"/>
      <c r="AK579" s="21"/>
      <c r="AL579" s="21"/>
    </row>
    <row r="580" spans="1:38">
      <c r="A580" s="28"/>
      <c r="B580" s="28"/>
      <c r="C580" s="28"/>
      <c r="D580" s="28"/>
      <c r="E580" s="28"/>
      <c r="F580" s="28"/>
      <c r="G580" s="28"/>
      <c r="H580" s="28"/>
      <c r="I580" s="28"/>
      <c r="J580" s="28"/>
      <c r="K580" s="28"/>
      <c r="L580" s="28"/>
      <c r="M580" s="28"/>
      <c r="N580" s="28"/>
      <c r="O580" s="28"/>
      <c r="P580" s="28"/>
      <c r="Q580" s="21"/>
      <c r="R580" s="21"/>
      <c r="S580" s="21"/>
      <c r="T580" s="21"/>
      <c r="U580" s="21"/>
      <c r="V580" s="21"/>
      <c r="W580" s="21"/>
      <c r="X580" s="21"/>
      <c r="Y580" s="21"/>
      <c r="Z580" s="21"/>
      <c r="AA580" s="21"/>
      <c r="AB580" s="21"/>
      <c r="AC580" s="21"/>
      <c r="AD580" s="21"/>
      <c r="AE580" s="21"/>
      <c r="AF580" s="21"/>
      <c r="AG580" s="21"/>
      <c r="AH580" s="21"/>
      <c r="AI580" s="21"/>
      <c r="AJ580" s="21"/>
      <c r="AK580" s="21"/>
      <c r="AL580" s="21"/>
    </row>
    <row r="581" spans="1:38">
      <c r="A581" s="28"/>
      <c r="B581" s="28"/>
      <c r="C581" s="28"/>
      <c r="D581" s="28"/>
      <c r="E581" s="28"/>
      <c r="F581" s="28"/>
      <c r="G581" s="28"/>
      <c r="H581" s="28"/>
      <c r="I581" s="28"/>
      <c r="J581" s="28"/>
      <c r="K581" s="28"/>
      <c r="L581" s="28"/>
      <c r="M581" s="28"/>
      <c r="N581" s="28"/>
      <c r="O581" s="28"/>
      <c r="P581" s="28"/>
      <c r="Q581" s="21"/>
      <c r="R581" s="21"/>
      <c r="S581" s="21"/>
      <c r="T581" s="21"/>
      <c r="U581" s="21"/>
      <c r="V581" s="21"/>
      <c r="W581" s="21"/>
      <c r="X581" s="21"/>
      <c r="Y581" s="21"/>
      <c r="Z581" s="21"/>
      <c r="AA581" s="21"/>
      <c r="AB581" s="21"/>
      <c r="AC581" s="21"/>
      <c r="AD581" s="21"/>
      <c r="AE581" s="21"/>
      <c r="AF581" s="21"/>
      <c r="AG581" s="21"/>
      <c r="AH581" s="21"/>
      <c r="AI581" s="21"/>
      <c r="AJ581" s="21"/>
      <c r="AK581" s="21"/>
      <c r="AL581" s="21"/>
    </row>
    <row r="582" spans="1:38">
      <c r="A582" s="28"/>
      <c r="B582" s="28"/>
      <c r="C582" s="28"/>
      <c r="D582" s="28"/>
      <c r="E582" s="28"/>
      <c r="F582" s="28"/>
      <c r="G582" s="28"/>
      <c r="H582" s="28"/>
      <c r="I582" s="28"/>
      <c r="J582" s="28"/>
      <c r="K582" s="28"/>
      <c r="L582" s="28"/>
      <c r="M582" s="28"/>
      <c r="N582" s="28"/>
      <c r="O582" s="28"/>
      <c r="P582" s="28"/>
      <c r="Q582" s="21"/>
      <c r="R582" s="21"/>
      <c r="S582" s="21"/>
      <c r="T582" s="21"/>
      <c r="U582" s="21"/>
      <c r="V582" s="21"/>
      <c r="W582" s="21"/>
      <c r="X582" s="21"/>
      <c r="Y582" s="21"/>
      <c r="Z582" s="21"/>
      <c r="AA582" s="21"/>
      <c r="AB582" s="21"/>
      <c r="AC582" s="21"/>
      <c r="AD582" s="21"/>
      <c r="AE582" s="21"/>
      <c r="AF582" s="21"/>
      <c r="AG582" s="21"/>
      <c r="AH582" s="21"/>
      <c r="AI582" s="21"/>
      <c r="AJ582" s="21"/>
      <c r="AK582" s="21"/>
      <c r="AL582" s="21"/>
    </row>
    <row r="583" spans="1:38">
      <c r="A583" s="28"/>
      <c r="B583" s="28"/>
      <c r="C583" s="28"/>
      <c r="D583" s="28"/>
      <c r="E583" s="28"/>
      <c r="F583" s="28"/>
      <c r="G583" s="28"/>
      <c r="H583" s="28"/>
      <c r="I583" s="28"/>
      <c r="J583" s="28"/>
      <c r="K583" s="28"/>
      <c r="L583" s="28"/>
      <c r="M583" s="28"/>
      <c r="N583" s="28"/>
      <c r="O583" s="28"/>
      <c r="P583" s="28"/>
      <c r="Q583" s="21"/>
      <c r="R583" s="21"/>
      <c r="S583" s="21"/>
      <c r="T583" s="21"/>
      <c r="U583" s="21"/>
      <c r="V583" s="21"/>
      <c r="W583" s="21"/>
      <c r="X583" s="21"/>
      <c r="Y583" s="21"/>
      <c r="Z583" s="21"/>
      <c r="AA583" s="21"/>
      <c r="AB583" s="21"/>
      <c r="AC583" s="21"/>
      <c r="AD583" s="21"/>
      <c r="AE583" s="21"/>
      <c r="AF583" s="21"/>
      <c r="AG583" s="21"/>
      <c r="AH583" s="21"/>
      <c r="AI583" s="21"/>
      <c r="AJ583" s="21"/>
      <c r="AK583" s="21"/>
      <c r="AL583" s="21"/>
    </row>
    <row r="584" spans="1:38">
      <c r="A584" s="28"/>
      <c r="B584" s="28"/>
      <c r="C584" s="28"/>
      <c r="D584" s="28"/>
      <c r="E584" s="28"/>
      <c r="F584" s="28"/>
      <c r="G584" s="28"/>
      <c r="H584" s="28"/>
      <c r="I584" s="28"/>
      <c r="J584" s="28"/>
      <c r="K584" s="28"/>
      <c r="L584" s="28"/>
      <c r="M584" s="28"/>
      <c r="N584" s="28"/>
      <c r="O584" s="28"/>
      <c r="P584" s="28"/>
      <c r="Q584" s="21"/>
      <c r="R584" s="21"/>
      <c r="S584" s="21"/>
      <c r="T584" s="21"/>
      <c r="U584" s="21"/>
      <c r="V584" s="21"/>
      <c r="W584" s="21"/>
      <c r="X584" s="21"/>
      <c r="Y584" s="21"/>
      <c r="Z584" s="21"/>
      <c r="AA584" s="21"/>
      <c r="AB584" s="21"/>
      <c r="AC584" s="21"/>
      <c r="AD584" s="21"/>
      <c r="AE584" s="21"/>
      <c r="AF584" s="21"/>
      <c r="AG584" s="21"/>
      <c r="AH584" s="21"/>
      <c r="AI584" s="21"/>
      <c r="AJ584" s="21"/>
      <c r="AK584" s="21"/>
      <c r="AL584" s="21"/>
    </row>
    <row r="585" spans="1:38">
      <c r="A585" s="28"/>
      <c r="B585" s="28"/>
      <c r="C585" s="28"/>
      <c r="D585" s="28"/>
      <c r="E585" s="28"/>
      <c r="F585" s="28"/>
      <c r="G585" s="28"/>
      <c r="H585" s="28"/>
      <c r="I585" s="28"/>
      <c r="J585" s="28"/>
      <c r="K585" s="28"/>
      <c r="L585" s="28"/>
      <c r="M585" s="28"/>
      <c r="N585" s="28"/>
      <c r="O585" s="28"/>
      <c r="P585" s="28"/>
      <c r="Q585" s="21"/>
      <c r="R585" s="21"/>
      <c r="S585" s="21"/>
      <c r="T585" s="21"/>
      <c r="U585" s="21"/>
      <c r="V585" s="21"/>
      <c r="W585" s="21"/>
      <c r="X585" s="21"/>
      <c r="Y585" s="21"/>
      <c r="Z585" s="21"/>
      <c r="AA585" s="21"/>
      <c r="AB585" s="21"/>
      <c r="AC585" s="21"/>
      <c r="AD585" s="21"/>
      <c r="AE585" s="21"/>
      <c r="AF585" s="21"/>
      <c r="AG585" s="21"/>
      <c r="AH585" s="21"/>
      <c r="AI585" s="21"/>
      <c r="AJ585" s="21"/>
      <c r="AK585" s="21"/>
      <c r="AL585" s="21"/>
    </row>
    <row r="586" spans="1:38">
      <c r="A586" s="28"/>
      <c r="B586" s="28"/>
      <c r="C586" s="28"/>
      <c r="D586" s="28"/>
      <c r="E586" s="28"/>
      <c r="F586" s="28"/>
      <c r="G586" s="28"/>
      <c r="H586" s="28"/>
      <c r="I586" s="28"/>
      <c r="J586" s="28"/>
      <c r="K586" s="28"/>
      <c r="L586" s="28"/>
      <c r="M586" s="28"/>
      <c r="N586" s="28"/>
      <c r="O586" s="28"/>
      <c r="P586" s="28"/>
      <c r="Q586" s="21"/>
      <c r="R586" s="21"/>
      <c r="S586" s="21"/>
      <c r="T586" s="21"/>
      <c r="U586" s="21"/>
      <c r="V586" s="21"/>
      <c r="W586" s="21"/>
      <c r="X586" s="21"/>
      <c r="Y586" s="21"/>
      <c r="Z586" s="21"/>
      <c r="AA586" s="21"/>
      <c r="AB586" s="21"/>
      <c r="AC586" s="21"/>
      <c r="AD586" s="21"/>
      <c r="AE586" s="21"/>
      <c r="AF586" s="21"/>
      <c r="AG586" s="21"/>
      <c r="AH586" s="21"/>
      <c r="AI586" s="21"/>
      <c r="AJ586" s="21"/>
      <c r="AK586" s="21"/>
      <c r="AL586" s="21"/>
    </row>
    <row r="587" spans="1:38">
      <c r="A587" s="28"/>
      <c r="B587" s="28"/>
      <c r="C587" s="28"/>
      <c r="D587" s="28"/>
      <c r="E587" s="28"/>
      <c r="F587" s="28"/>
      <c r="G587" s="28"/>
      <c r="H587" s="28"/>
      <c r="I587" s="28"/>
      <c r="J587" s="28"/>
      <c r="K587" s="28"/>
      <c r="L587" s="28"/>
      <c r="M587" s="28"/>
      <c r="N587" s="28"/>
      <c r="O587" s="28"/>
      <c r="P587" s="28"/>
      <c r="Q587" s="21"/>
      <c r="R587" s="21"/>
      <c r="S587" s="21"/>
      <c r="T587" s="21"/>
      <c r="U587" s="21"/>
      <c r="V587" s="21"/>
      <c r="W587" s="21"/>
      <c r="X587" s="21"/>
      <c r="Y587" s="21"/>
      <c r="Z587" s="21"/>
      <c r="AA587" s="21"/>
      <c r="AB587" s="21"/>
      <c r="AC587" s="21"/>
      <c r="AD587" s="21"/>
      <c r="AE587" s="21"/>
      <c r="AF587" s="21"/>
      <c r="AG587" s="21"/>
      <c r="AH587" s="21"/>
      <c r="AI587" s="21"/>
      <c r="AJ587" s="21"/>
      <c r="AK587" s="21"/>
      <c r="AL587" s="21"/>
    </row>
    <row r="588" spans="1:38">
      <c r="A588" s="28"/>
      <c r="B588" s="28"/>
      <c r="C588" s="28"/>
      <c r="D588" s="28"/>
      <c r="E588" s="28"/>
      <c r="F588" s="28"/>
      <c r="G588" s="28"/>
      <c r="H588" s="28"/>
      <c r="I588" s="28"/>
      <c r="J588" s="28"/>
      <c r="K588" s="28"/>
      <c r="L588" s="28"/>
      <c r="M588" s="28"/>
      <c r="N588" s="28"/>
      <c r="O588" s="28"/>
      <c r="P588" s="28"/>
      <c r="Q588" s="21"/>
      <c r="R588" s="21"/>
      <c r="S588" s="21"/>
      <c r="T588" s="21"/>
      <c r="U588" s="21"/>
      <c r="V588" s="21"/>
      <c r="W588" s="21"/>
      <c r="X588" s="21"/>
      <c r="Y588" s="21"/>
      <c r="Z588" s="21"/>
      <c r="AA588" s="21"/>
      <c r="AB588" s="21"/>
      <c r="AC588" s="21"/>
      <c r="AD588" s="21"/>
      <c r="AE588" s="21"/>
      <c r="AF588" s="21"/>
      <c r="AG588" s="21"/>
      <c r="AH588" s="21"/>
      <c r="AI588" s="21"/>
      <c r="AJ588" s="21"/>
      <c r="AK588" s="21"/>
      <c r="AL588" s="21"/>
    </row>
    <row r="589" spans="1:38">
      <c r="A589" s="28"/>
      <c r="B589" s="28"/>
      <c r="C589" s="28"/>
      <c r="D589" s="28"/>
      <c r="E589" s="28"/>
      <c r="F589" s="28"/>
      <c r="G589" s="28"/>
      <c r="H589" s="28"/>
      <c r="I589" s="28"/>
      <c r="J589" s="28"/>
      <c r="K589" s="28"/>
      <c r="L589" s="28"/>
      <c r="M589" s="28"/>
      <c r="N589" s="28"/>
      <c r="O589" s="28"/>
      <c r="P589" s="28"/>
      <c r="Q589" s="21"/>
      <c r="R589" s="21"/>
      <c r="S589" s="21"/>
      <c r="T589" s="21"/>
      <c r="U589" s="21"/>
      <c r="V589" s="21"/>
      <c r="W589" s="21"/>
      <c r="X589" s="21"/>
      <c r="Y589" s="21"/>
      <c r="Z589" s="21"/>
      <c r="AA589" s="21"/>
      <c r="AB589" s="21"/>
      <c r="AC589" s="21"/>
      <c r="AD589" s="21"/>
      <c r="AE589" s="21"/>
      <c r="AF589" s="21"/>
      <c r="AG589" s="21"/>
      <c r="AH589" s="21"/>
      <c r="AI589" s="21"/>
      <c r="AJ589" s="21"/>
      <c r="AK589" s="21"/>
      <c r="AL589" s="21"/>
    </row>
    <row r="590" spans="1:38">
      <c r="A590" s="28"/>
      <c r="B590" s="28"/>
      <c r="C590" s="28"/>
      <c r="D590" s="28"/>
      <c r="E590" s="28"/>
      <c r="F590" s="28"/>
      <c r="G590" s="28"/>
      <c r="H590" s="28"/>
      <c r="I590" s="28"/>
      <c r="J590" s="28"/>
      <c r="K590" s="28"/>
      <c r="L590" s="28"/>
      <c r="M590" s="28"/>
      <c r="N590" s="28"/>
      <c r="O590" s="28"/>
      <c r="P590" s="28"/>
      <c r="Q590" s="21"/>
      <c r="R590" s="21"/>
      <c r="S590" s="21"/>
      <c r="T590" s="21"/>
      <c r="U590" s="21"/>
      <c r="V590" s="21"/>
      <c r="W590" s="21"/>
      <c r="X590" s="21"/>
      <c r="Y590" s="21"/>
      <c r="Z590" s="21"/>
      <c r="AA590" s="21"/>
      <c r="AB590" s="21"/>
      <c r="AC590" s="21"/>
      <c r="AD590" s="21"/>
      <c r="AE590" s="21"/>
      <c r="AF590" s="21"/>
      <c r="AG590" s="21"/>
      <c r="AH590" s="21"/>
      <c r="AI590" s="21"/>
      <c r="AJ590" s="21"/>
      <c r="AK590" s="21"/>
      <c r="AL590" s="21"/>
    </row>
    <row r="591" spans="1:38">
      <c r="A591" s="28"/>
      <c r="B591" s="28"/>
      <c r="C591" s="28"/>
      <c r="D591" s="28"/>
      <c r="E591" s="28"/>
      <c r="F591" s="28"/>
      <c r="G591" s="28"/>
      <c r="H591" s="28"/>
      <c r="I591" s="28"/>
      <c r="J591" s="28"/>
      <c r="K591" s="28"/>
      <c r="L591" s="28"/>
      <c r="M591" s="28"/>
      <c r="N591" s="28"/>
      <c r="O591" s="28"/>
      <c r="P591" s="28"/>
      <c r="Q591" s="21"/>
      <c r="R591" s="21"/>
      <c r="S591" s="21"/>
      <c r="T591" s="21"/>
      <c r="U591" s="21"/>
      <c r="V591" s="21"/>
      <c r="W591" s="21"/>
      <c r="X591" s="21"/>
      <c r="Y591" s="21"/>
      <c r="Z591" s="21"/>
      <c r="AA591" s="21"/>
      <c r="AB591" s="21"/>
      <c r="AC591" s="21"/>
      <c r="AD591" s="21"/>
      <c r="AE591" s="21"/>
      <c r="AF591" s="21"/>
      <c r="AG591" s="21"/>
      <c r="AH591" s="21"/>
      <c r="AI591" s="21"/>
      <c r="AJ591" s="21"/>
      <c r="AK591" s="21"/>
      <c r="AL591" s="21"/>
    </row>
    <row r="592" spans="1:38">
      <c r="A592" s="28"/>
      <c r="B592" s="28"/>
      <c r="C592" s="28"/>
      <c r="D592" s="28"/>
      <c r="E592" s="28"/>
      <c r="F592" s="28"/>
      <c r="G592" s="28"/>
      <c r="H592" s="28"/>
      <c r="I592" s="28"/>
      <c r="J592" s="28"/>
      <c r="K592" s="28"/>
      <c r="L592" s="28"/>
      <c r="M592" s="28"/>
      <c r="N592" s="28"/>
      <c r="O592" s="28"/>
      <c r="P592" s="28"/>
      <c r="Q592" s="21"/>
      <c r="R592" s="21"/>
      <c r="S592" s="21"/>
      <c r="T592" s="21"/>
      <c r="U592" s="21"/>
      <c r="V592" s="21"/>
      <c r="W592" s="21"/>
      <c r="X592" s="21"/>
      <c r="Y592" s="21"/>
      <c r="Z592" s="21"/>
      <c r="AA592" s="21"/>
      <c r="AB592" s="21"/>
      <c r="AC592" s="21"/>
      <c r="AD592" s="21"/>
      <c r="AE592" s="21"/>
      <c r="AF592" s="21"/>
      <c r="AG592" s="21"/>
      <c r="AH592" s="21"/>
      <c r="AI592" s="21"/>
      <c r="AJ592" s="21"/>
      <c r="AK592" s="21"/>
      <c r="AL592" s="21"/>
    </row>
    <row r="593" spans="1:38">
      <c r="A593" s="28"/>
      <c r="B593" s="28"/>
      <c r="C593" s="28"/>
      <c r="D593" s="28"/>
      <c r="E593" s="28"/>
      <c r="F593" s="28"/>
      <c r="G593" s="28"/>
      <c r="H593" s="28"/>
      <c r="I593" s="28"/>
      <c r="J593" s="28"/>
      <c r="K593" s="28"/>
      <c r="L593" s="28"/>
      <c r="M593" s="28"/>
      <c r="N593" s="28"/>
      <c r="O593" s="28"/>
      <c r="P593" s="28"/>
      <c r="Q593" s="21"/>
      <c r="R593" s="21"/>
      <c r="S593" s="21"/>
      <c r="T593" s="21"/>
      <c r="U593" s="21"/>
      <c r="V593" s="21"/>
      <c r="W593" s="21"/>
      <c r="X593" s="21"/>
      <c r="Y593" s="21"/>
      <c r="Z593" s="21"/>
      <c r="AA593" s="21"/>
      <c r="AB593" s="21"/>
      <c r="AC593" s="21"/>
      <c r="AD593" s="21"/>
      <c r="AE593" s="21"/>
      <c r="AF593" s="21"/>
      <c r="AG593" s="21"/>
      <c r="AH593" s="21"/>
      <c r="AI593" s="21"/>
      <c r="AJ593" s="21"/>
      <c r="AK593" s="21"/>
      <c r="AL593" s="21"/>
    </row>
    <row r="594" spans="1:38">
      <c r="A594" s="28"/>
      <c r="B594" s="28"/>
      <c r="C594" s="28"/>
      <c r="D594" s="28"/>
      <c r="E594" s="28"/>
      <c r="F594" s="28"/>
      <c r="G594" s="28"/>
      <c r="H594" s="28"/>
      <c r="I594" s="28"/>
      <c r="J594" s="28"/>
      <c r="K594" s="28"/>
      <c r="L594" s="28"/>
      <c r="M594" s="28"/>
      <c r="N594" s="28"/>
      <c r="O594" s="28"/>
      <c r="P594" s="28"/>
      <c r="Q594" s="21"/>
      <c r="R594" s="21"/>
      <c r="S594" s="21"/>
      <c r="T594" s="21"/>
      <c r="U594" s="21"/>
      <c r="V594" s="21"/>
      <c r="W594" s="21"/>
      <c r="X594" s="21"/>
      <c r="Y594" s="21"/>
      <c r="Z594" s="21"/>
      <c r="AA594" s="21"/>
      <c r="AB594" s="21"/>
      <c r="AC594" s="21"/>
      <c r="AD594" s="21"/>
      <c r="AE594" s="21"/>
      <c r="AF594" s="21"/>
      <c r="AG594" s="21"/>
      <c r="AH594" s="21"/>
      <c r="AI594" s="21"/>
      <c r="AJ594" s="21"/>
      <c r="AK594" s="21"/>
      <c r="AL594" s="21"/>
    </row>
    <row r="595" spans="1:38">
      <c r="A595" s="28"/>
      <c r="B595" s="28"/>
      <c r="C595" s="28"/>
      <c r="D595" s="28"/>
      <c r="E595" s="28"/>
      <c r="F595" s="28"/>
      <c r="G595" s="28"/>
      <c r="H595" s="28"/>
      <c r="I595" s="28"/>
      <c r="J595" s="28"/>
      <c r="K595" s="28"/>
      <c r="L595" s="28"/>
      <c r="M595" s="28"/>
      <c r="N595" s="28"/>
      <c r="O595" s="28"/>
      <c r="P595" s="28"/>
      <c r="Q595" s="21"/>
      <c r="R595" s="21"/>
      <c r="S595" s="21"/>
      <c r="T595" s="21"/>
      <c r="U595" s="21"/>
      <c r="V595" s="21"/>
      <c r="W595" s="21"/>
      <c r="X595" s="21"/>
      <c r="Y595" s="21"/>
      <c r="Z595" s="21"/>
      <c r="AA595" s="21"/>
      <c r="AB595" s="21"/>
      <c r="AC595" s="21"/>
      <c r="AD595" s="21"/>
      <c r="AE595" s="21"/>
      <c r="AF595" s="21"/>
      <c r="AG595" s="21"/>
      <c r="AH595" s="21"/>
      <c r="AI595" s="21"/>
      <c r="AJ595" s="21"/>
      <c r="AK595" s="21"/>
      <c r="AL595" s="21"/>
    </row>
    <row r="596" spans="1:38">
      <c r="A596" s="28"/>
      <c r="B596" s="28"/>
      <c r="C596" s="28"/>
      <c r="D596" s="28"/>
      <c r="E596" s="28"/>
      <c r="F596" s="28"/>
      <c r="G596" s="28"/>
      <c r="H596" s="28"/>
      <c r="I596" s="28"/>
      <c r="J596" s="28"/>
      <c r="K596" s="28"/>
      <c r="L596" s="28"/>
      <c r="M596" s="28"/>
      <c r="N596" s="28"/>
      <c r="O596" s="28"/>
      <c r="P596" s="28"/>
      <c r="Q596" s="21"/>
      <c r="R596" s="21"/>
      <c r="S596" s="21"/>
      <c r="T596" s="21"/>
      <c r="U596" s="21"/>
      <c r="V596" s="21"/>
      <c r="W596" s="21"/>
      <c r="X596" s="21"/>
      <c r="Y596" s="21"/>
      <c r="Z596" s="21"/>
      <c r="AA596" s="21"/>
      <c r="AB596" s="21"/>
      <c r="AC596" s="21"/>
      <c r="AD596" s="21"/>
      <c r="AE596" s="21"/>
      <c r="AF596" s="21"/>
      <c r="AG596" s="21"/>
      <c r="AH596" s="21"/>
      <c r="AI596" s="21"/>
      <c r="AJ596" s="21"/>
      <c r="AK596" s="21"/>
      <c r="AL596" s="21"/>
    </row>
    <row r="597" spans="1:38">
      <c r="A597" s="28"/>
      <c r="B597" s="28"/>
      <c r="C597" s="28"/>
      <c r="D597" s="28"/>
      <c r="E597" s="28"/>
      <c r="F597" s="28"/>
      <c r="G597" s="28"/>
      <c r="H597" s="28"/>
      <c r="I597" s="28"/>
      <c r="J597" s="28"/>
      <c r="K597" s="28"/>
      <c r="L597" s="28"/>
      <c r="M597" s="28"/>
      <c r="N597" s="28"/>
      <c r="O597" s="28"/>
      <c r="P597" s="28"/>
      <c r="Q597" s="21"/>
      <c r="R597" s="21"/>
      <c r="S597" s="21"/>
      <c r="T597" s="21"/>
      <c r="U597" s="21"/>
      <c r="V597" s="21"/>
      <c r="W597" s="21"/>
      <c r="X597" s="21"/>
      <c r="Y597" s="21"/>
      <c r="Z597" s="21"/>
      <c r="AA597" s="21"/>
      <c r="AB597" s="21"/>
      <c r="AC597" s="21"/>
      <c r="AD597" s="21"/>
      <c r="AE597" s="21"/>
      <c r="AF597" s="21"/>
      <c r="AG597" s="21"/>
      <c r="AH597" s="21"/>
      <c r="AI597" s="21"/>
      <c r="AJ597" s="21"/>
      <c r="AK597" s="21"/>
      <c r="AL597" s="21"/>
    </row>
    <row r="598" spans="1:38">
      <c r="A598" s="28"/>
      <c r="B598" s="28"/>
      <c r="C598" s="28"/>
      <c r="D598" s="28"/>
      <c r="E598" s="28"/>
      <c r="F598" s="28"/>
      <c r="G598" s="28"/>
      <c r="H598" s="28"/>
      <c r="I598" s="28"/>
      <c r="J598" s="28"/>
      <c r="K598" s="28"/>
      <c r="L598" s="28"/>
      <c r="M598" s="28"/>
      <c r="N598" s="28"/>
      <c r="O598" s="28"/>
      <c r="P598" s="28"/>
      <c r="Q598" s="21"/>
      <c r="R598" s="21"/>
      <c r="S598" s="21"/>
      <c r="T598" s="21"/>
      <c r="U598" s="21"/>
      <c r="V598" s="21"/>
      <c r="W598" s="21"/>
      <c r="X598" s="21"/>
      <c r="Y598" s="21"/>
      <c r="Z598" s="21"/>
      <c r="AA598" s="21"/>
      <c r="AB598" s="21"/>
      <c r="AC598" s="21"/>
      <c r="AD598" s="21"/>
      <c r="AE598" s="21"/>
      <c r="AF598" s="21"/>
      <c r="AG598" s="21"/>
      <c r="AH598" s="21"/>
      <c r="AI598" s="21"/>
      <c r="AJ598" s="21"/>
      <c r="AK598" s="21"/>
      <c r="AL598" s="21"/>
    </row>
    <row r="599" spans="1:38">
      <c r="A599" s="28"/>
      <c r="B599" s="28"/>
      <c r="C599" s="28"/>
      <c r="D599" s="28"/>
      <c r="E599" s="28"/>
      <c r="F599" s="28"/>
      <c r="G599" s="28"/>
      <c r="H599" s="28"/>
      <c r="I599" s="28"/>
      <c r="J599" s="28"/>
      <c r="K599" s="28"/>
      <c r="L599" s="28"/>
      <c r="M599" s="28"/>
      <c r="N599" s="28"/>
      <c r="O599" s="28"/>
      <c r="P599" s="28"/>
      <c r="Q599" s="21"/>
      <c r="R599" s="21"/>
      <c r="S599" s="21"/>
      <c r="T599" s="21"/>
      <c r="U599" s="21"/>
      <c r="V599" s="21"/>
      <c r="W599" s="21"/>
      <c r="X599" s="21"/>
      <c r="Y599" s="21"/>
      <c r="Z599" s="21"/>
      <c r="AA599" s="21"/>
      <c r="AB599" s="21"/>
      <c r="AC599" s="21"/>
      <c r="AD599" s="21"/>
      <c r="AE599" s="21"/>
      <c r="AF599" s="21"/>
      <c r="AG599" s="21"/>
      <c r="AH599" s="21"/>
      <c r="AI599" s="21"/>
      <c r="AJ599" s="21"/>
      <c r="AK599" s="21"/>
      <c r="AL599" s="21"/>
    </row>
    <row r="600" spans="1:38">
      <c r="A600" s="28"/>
      <c r="B600" s="28"/>
      <c r="C600" s="28"/>
      <c r="D600" s="28"/>
      <c r="E600" s="28"/>
      <c r="F600" s="28"/>
      <c r="G600" s="28"/>
      <c r="H600" s="28"/>
      <c r="I600" s="28"/>
      <c r="J600" s="28"/>
      <c r="K600" s="28"/>
      <c r="L600" s="28"/>
      <c r="M600" s="28"/>
      <c r="N600" s="28"/>
      <c r="O600" s="28"/>
      <c r="P600" s="28"/>
      <c r="Q600" s="21"/>
      <c r="R600" s="21"/>
      <c r="S600" s="21"/>
      <c r="T600" s="21"/>
      <c r="U600" s="21"/>
      <c r="V600" s="21"/>
      <c r="W600" s="21"/>
      <c r="X600" s="21"/>
      <c r="Y600" s="21"/>
      <c r="Z600" s="21"/>
      <c r="AA600" s="21"/>
      <c r="AB600" s="21"/>
      <c r="AC600" s="21"/>
      <c r="AD600" s="21"/>
      <c r="AE600" s="21"/>
      <c r="AF600" s="21"/>
      <c r="AG600" s="21"/>
      <c r="AH600" s="21"/>
      <c r="AI600" s="21"/>
      <c r="AJ600" s="21"/>
      <c r="AK600" s="21"/>
      <c r="AL600" s="21"/>
    </row>
    <row r="601" spans="1:38">
      <c r="A601" s="28"/>
      <c r="B601" s="28"/>
      <c r="C601" s="28"/>
      <c r="D601" s="28"/>
      <c r="E601" s="28"/>
      <c r="F601" s="28"/>
      <c r="G601" s="28"/>
      <c r="H601" s="28"/>
      <c r="I601" s="28"/>
      <c r="J601" s="28"/>
      <c r="K601" s="28"/>
      <c r="L601" s="28"/>
      <c r="M601" s="28"/>
      <c r="N601" s="28"/>
      <c r="O601" s="28"/>
      <c r="P601" s="28"/>
      <c r="Q601" s="21"/>
      <c r="R601" s="21"/>
      <c r="S601" s="21"/>
      <c r="T601" s="21"/>
      <c r="U601" s="21"/>
      <c r="V601" s="21"/>
      <c r="W601" s="21"/>
      <c r="X601" s="21"/>
      <c r="Y601" s="21"/>
      <c r="Z601" s="21"/>
      <c r="AA601" s="21"/>
      <c r="AB601" s="21"/>
      <c r="AC601" s="21"/>
      <c r="AD601" s="21"/>
      <c r="AE601" s="21"/>
      <c r="AF601" s="21"/>
      <c r="AG601" s="21"/>
      <c r="AH601" s="21"/>
      <c r="AI601" s="21"/>
      <c r="AJ601" s="21"/>
      <c r="AK601" s="21"/>
      <c r="AL601" s="21"/>
    </row>
    <row r="602" spans="1:38">
      <c r="A602" s="28"/>
      <c r="B602" s="28"/>
      <c r="C602" s="28"/>
      <c r="D602" s="28"/>
      <c r="E602" s="28"/>
      <c r="F602" s="28"/>
      <c r="G602" s="28"/>
      <c r="H602" s="28"/>
      <c r="I602" s="28"/>
      <c r="J602" s="28"/>
      <c r="K602" s="28"/>
      <c r="L602" s="28"/>
      <c r="M602" s="28"/>
      <c r="N602" s="28"/>
      <c r="O602" s="28"/>
      <c r="P602" s="28"/>
      <c r="Q602" s="21"/>
      <c r="R602" s="21"/>
      <c r="S602" s="21"/>
      <c r="T602" s="21"/>
      <c r="U602" s="21"/>
      <c r="V602" s="21"/>
      <c r="W602" s="21"/>
      <c r="X602" s="21"/>
      <c r="Y602" s="21"/>
      <c r="Z602" s="21"/>
      <c r="AA602" s="21"/>
      <c r="AB602" s="21"/>
      <c r="AC602" s="21"/>
      <c r="AD602" s="21"/>
      <c r="AE602" s="21"/>
      <c r="AF602" s="21"/>
      <c r="AG602" s="21"/>
      <c r="AH602" s="21"/>
      <c r="AI602" s="21"/>
      <c r="AJ602" s="21"/>
      <c r="AK602" s="21"/>
      <c r="AL602" s="21"/>
    </row>
    <row r="603" spans="1:38">
      <c r="A603" s="28"/>
      <c r="B603" s="28"/>
      <c r="C603" s="28"/>
      <c r="D603" s="28"/>
      <c r="E603" s="28"/>
      <c r="F603" s="28"/>
      <c r="G603" s="28"/>
      <c r="H603" s="28"/>
      <c r="I603" s="28"/>
      <c r="J603" s="28"/>
      <c r="K603" s="28"/>
      <c r="L603" s="28"/>
      <c r="M603" s="28"/>
      <c r="N603" s="28"/>
      <c r="O603" s="28"/>
      <c r="P603" s="28"/>
      <c r="Q603" s="21"/>
      <c r="R603" s="21"/>
      <c r="S603" s="21"/>
      <c r="T603" s="21"/>
      <c r="U603" s="21"/>
      <c r="V603" s="21"/>
      <c r="W603" s="21"/>
      <c r="X603" s="21"/>
      <c r="Y603" s="21"/>
      <c r="Z603" s="21"/>
      <c r="AA603" s="21"/>
      <c r="AB603" s="21"/>
      <c r="AC603" s="21"/>
      <c r="AD603" s="21"/>
      <c r="AE603" s="21"/>
      <c r="AF603" s="21"/>
      <c r="AG603" s="21"/>
      <c r="AH603" s="21"/>
      <c r="AI603" s="21"/>
      <c r="AJ603" s="21"/>
      <c r="AK603" s="21"/>
      <c r="AL603" s="21"/>
    </row>
    <row r="604" spans="1:38">
      <c r="A604" s="28"/>
      <c r="B604" s="28"/>
      <c r="C604" s="28"/>
      <c r="D604" s="28"/>
      <c r="E604" s="28"/>
      <c r="F604" s="28"/>
      <c r="G604" s="28"/>
      <c r="H604" s="28"/>
      <c r="I604" s="28"/>
      <c r="J604" s="28"/>
      <c r="K604" s="28"/>
      <c r="L604" s="28"/>
      <c r="M604" s="28"/>
      <c r="N604" s="28"/>
      <c r="O604" s="28"/>
      <c r="P604" s="28"/>
      <c r="Q604" s="21"/>
      <c r="R604" s="21"/>
      <c r="S604" s="21"/>
      <c r="T604" s="21"/>
      <c r="U604" s="21"/>
      <c r="V604" s="21"/>
      <c r="W604" s="21"/>
      <c r="X604" s="21"/>
      <c r="Y604" s="21"/>
      <c r="Z604" s="21"/>
      <c r="AA604" s="21"/>
      <c r="AB604" s="21"/>
      <c r="AC604" s="21"/>
      <c r="AD604" s="21"/>
      <c r="AE604" s="21"/>
      <c r="AF604" s="21"/>
      <c r="AG604" s="21"/>
      <c r="AH604" s="21"/>
      <c r="AI604" s="21"/>
      <c r="AJ604" s="21"/>
      <c r="AK604" s="21"/>
      <c r="AL604" s="21"/>
    </row>
    <row r="605" spans="1:38">
      <c r="A605" s="28"/>
      <c r="B605" s="28"/>
      <c r="C605" s="28"/>
      <c r="D605" s="28"/>
      <c r="E605" s="28"/>
      <c r="F605" s="28"/>
      <c r="G605" s="28"/>
      <c r="H605" s="28"/>
      <c r="I605" s="28"/>
      <c r="J605" s="28"/>
      <c r="K605" s="28"/>
      <c r="L605" s="28"/>
      <c r="M605" s="28"/>
      <c r="N605" s="28"/>
      <c r="O605" s="28"/>
      <c r="P605" s="28"/>
      <c r="Q605" s="21"/>
      <c r="R605" s="21"/>
      <c r="S605" s="21"/>
      <c r="T605" s="21"/>
      <c r="U605" s="21"/>
      <c r="V605" s="21"/>
      <c r="W605" s="21"/>
      <c r="X605" s="21"/>
      <c r="Y605" s="21"/>
      <c r="Z605" s="21"/>
      <c r="AA605" s="21"/>
      <c r="AB605" s="21"/>
      <c r="AC605" s="21"/>
      <c r="AD605" s="21"/>
      <c r="AE605" s="21"/>
      <c r="AF605" s="21"/>
      <c r="AG605" s="21"/>
      <c r="AH605" s="21"/>
      <c r="AI605" s="21"/>
      <c r="AJ605" s="21"/>
      <c r="AK605" s="21"/>
      <c r="AL605" s="21"/>
    </row>
    <row r="606" spans="1:38">
      <c r="A606" s="28"/>
      <c r="B606" s="28"/>
      <c r="C606" s="28"/>
      <c r="D606" s="28"/>
      <c r="E606" s="28"/>
      <c r="F606" s="28"/>
      <c r="G606" s="28"/>
      <c r="H606" s="28"/>
      <c r="I606" s="28"/>
      <c r="J606" s="28"/>
      <c r="K606" s="28"/>
      <c r="L606" s="28"/>
      <c r="M606" s="28"/>
      <c r="N606" s="28"/>
      <c r="O606" s="28"/>
      <c r="P606" s="28"/>
      <c r="Q606" s="21"/>
      <c r="R606" s="21"/>
      <c r="S606" s="21"/>
      <c r="T606" s="21"/>
      <c r="U606" s="21"/>
      <c r="V606" s="21"/>
      <c r="W606" s="21"/>
      <c r="X606" s="21"/>
      <c r="Y606" s="21"/>
      <c r="Z606" s="21"/>
      <c r="AA606" s="21"/>
      <c r="AB606" s="21"/>
      <c r="AC606" s="21"/>
      <c r="AD606" s="21"/>
      <c r="AE606" s="21"/>
      <c r="AF606" s="21"/>
      <c r="AG606" s="21"/>
      <c r="AH606" s="21"/>
      <c r="AI606" s="21"/>
      <c r="AJ606" s="21"/>
      <c r="AK606" s="21"/>
      <c r="AL606" s="21"/>
    </row>
    <row r="607" spans="1:38">
      <c r="A607" s="28"/>
      <c r="B607" s="28"/>
      <c r="C607" s="28"/>
      <c r="D607" s="28"/>
      <c r="E607" s="28"/>
      <c r="F607" s="28"/>
      <c r="G607" s="28"/>
      <c r="H607" s="28"/>
      <c r="I607" s="28"/>
      <c r="J607" s="28"/>
      <c r="K607" s="28"/>
      <c r="L607" s="28"/>
      <c r="M607" s="28"/>
      <c r="N607" s="28"/>
      <c r="O607" s="28"/>
      <c r="P607" s="28"/>
      <c r="Q607" s="21"/>
      <c r="R607" s="21"/>
      <c r="S607" s="21"/>
      <c r="T607" s="21"/>
      <c r="U607" s="21"/>
      <c r="V607" s="21"/>
      <c r="W607" s="21"/>
      <c r="X607" s="21"/>
      <c r="Y607" s="21"/>
      <c r="Z607" s="21"/>
      <c r="AA607" s="21"/>
      <c r="AB607" s="21"/>
      <c r="AC607" s="21"/>
      <c r="AD607" s="21"/>
      <c r="AE607" s="21"/>
      <c r="AF607" s="21"/>
      <c r="AG607" s="21"/>
      <c r="AH607" s="21"/>
      <c r="AI607" s="21"/>
      <c r="AJ607" s="21"/>
      <c r="AK607" s="21"/>
      <c r="AL607" s="21"/>
    </row>
    <row r="608" spans="1:38">
      <c r="A608" s="28"/>
      <c r="B608" s="28"/>
      <c r="C608" s="28"/>
      <c r="D608" s="28"/>
      <c r="E608" s="28"/>
      <c r="F608" s="28"/>
      <c r="G608" s="28"/>
      <c r="H608" s="28"/>
      <c r="I608" s="28"/>
      <c r="J608" s="28"/>
      <c r="K608" s="28"/>
      <c r="L608" s="28"/>
      <c r="M608" s="28"/>
      <c r="N608" s="28"/>
      <c r="O608" s="28"/>
      <c r="P608" s="28"/>
      <c r="Q608" s="21"/>
      <c r="R608" s="21"/>
      <c r="S608" s="21"/>
      <c r="T608" s="21"/>
      <c r="U608" s="21"/>
      <c r="V608" s="21"/>
      <c r="W608" s="21"/>
      <c r="X608" s="21"/>
      <c r="Y608" s="21"/>
      <c r="Z608" s="21"/>
      <c r="AA608" s="21"/>
      <c r="AB608" s="21"/>
      <c r="AC608" s="21"/>
      <c r="AD608" s="21"/>
      <c r="AE608" s="21"/>
      <c r="AF608" s="21"/>
      <c r="AG608" s="21"/>
      <c r="AH608" s="21"/>
      <c r="AI608" s="21"/>
      <c r="AJ608" s="21"/>
      <c r="AK608" s="21"/>
      <c r="AL608" s="21"/>
    </row>
    <row r="609" spans="1:38">
      <c r="A609" s="28"/>
      <c r="B609" s="28"/>
      <c r="C609" s="28"/>
      <c r="D609" s="28"/>
      <c r="E609" s="28"/>
      <c r="F609" s="28"/>
      <c r="G609" s="28"/>
      <c r="H609" s="28"/>
      <c r="I609" s="28"/>
      <c r="J609" s="28"/>
      <c r="K609" s="28"/>
      <c r="L609" s="28"/>
      <c r="M609" s="28"/>
      <c r="N609" s="28"/>
      <c r="O609" s="28"/>
      <c r="P609" s="28"/>
      <c r="Q609" s="21"/>
      <c r="R609" s="21"/>
      <c r="S609" s="21"/>
      <c r="T609" s="21"/>
      <c r="U609" s="21"/>
      <c r="V609" s="21"/>
      <c r="W609" s="21"/>
      <c r="X609" s="21"/>
      <c r="Y609" s="21"/>
      <c r="Z609" s="21"/>
      <c r="AA609" s="21"/>
      <c r="AB609" s="21"/>
      <c r="AC609" s="21"/>
      <c r="AD609" s="21"/>
      <c r="AE609" s="21"/>
      <c r="AF609" s="21"/>
      <c r="AG609" s="21"/>
      <c r="AH609" s="21"/>
      <c r="AI609" s="21"/>
      <c r="AJ609" s="21"/>
      <c r="AK609" s="21"/>
      <c r="AL609" s="21"/>
    </row>
    <row r="610" spans="1:38">
      <c r="A610" s="28"/>
      <c r="B610" s="28"/>
      <c r="C610" s="28"/>
      <c r="D610" s="28"/>
      <c r="E610" s="28"/>
      <c r="F610" s="28"/>
      <c r="G610" s="28"/>
      <c r="H610" s="28"/>
      <c r="I610" s="28"/>
      <c r="J610" s="28"/>
      <c r="K610" s="28"/>
      <c r="L610" s="28"/>
      <c r="M610" s="28"/>
      <c r="N610" s="28"/>
      <c r="O610" s="28"/>
      <c r="P610" s="28"/>
      <c r="Q610" s="21"/>
      <c r="R610" s="21"/>
      <c r="S610" s="21"/>
      <c r="T610" s="21"/>
      <c r="U610" s="21"/>
      <c r="V610" s="21"/>
      <c r="W610" s="21"/>
      <c r="X610" s="21"/>
      <c r="Y610" s="21"/>
      <c r="Z610" s="21"/>
      <c r="AA610" s="21"/>
      <c r="AB610" s="21"/>
      <c r="AC610" s="21"/>
      <c r="AD610" s="21"/>
      <c r="AE610" s="21"/>
      <c r="AF610" s="21"/>
      <c r="AG610" s="21"/>
      <c r="AH610" s="21"/>
      <c r="AI610" s="21"/>
      <c r="AJ610" s="21"/>
      <c r="AK610" s="21"/>
      <c r="AL610" s="21"/>
    </row>
    <row r="611" spans="1:38">
      <c r="A611" s="28"/>
      <c r="B611" s="28"/>
      <c r="C611" s="28"/>
      <c r="D611" s="28"/>
      <c r="E611" s="28"/>
      <c r="F611" s="28"/>
      <c r="G611" s="28"/>
      <c r="H611" s="28"/>
      <c r="I611" s="28"/>
      <c r="J611" s="28"/>
      <c r="K611" s="28"/>
      <c r="L611" s="28"/>
      <c r="M611" s="28"/>
      <c r="N611" s="28"/>
      <c r="O611" s="28"/>
      <c r="P611" s="28"/>
      <c r="Q611" s="21"/>
      <c r="R611" s="21"/>
      <c r="S611" s="21"/>
      <c r="T611" s="21"/>
      <c r="U611" s="21"/>
      <c r="V611" s="21"/>
      <c r="W611" s="21"/>
      <c r="X611" s="21"/>
      <c r="Y611" s="21"/>
      <c r="Z611" s="21"/>
      <c r="AA611" s="21"/>
      <c r="AB611" s="21"/>
      <c r="AC611" s="21"/>
      <c r="AD611" s="21"/>
      <c r="AE611" s="21"/>
      <c r="AF611" s="21"/>
      <c r="AG611" s="21"/>
      <c r="AH611" s="21"/>
      <c r="AI611" s="21"/>
      <c r="AJ611" s="21"/>
      <c r="AK611" s="21"/>
      <c r="AL611" s="21"/>
    </row>
    <row r="612" spans="1:38">
      <c r="A612" s="28"/>
      <c r="B612" s="28"/>
      <c r="C612" s="28"/>
      <c r="D612" s="28"/>
      <c r="E612" s="28"/>
      <c r="F612" s="28"/>
      <c r="G612" s="28"/>
      <c r="H612" s="28"/>
      <c r="I612" s="28"/>
      <c r="J612" s="28"/>
      <c r="K612" s="28"/>
      <c r="L612" s="28"/>
      <c r="M612" s="28"/>
      <c r="N612" s="28"/>
      <c r="O612" s="28"/>
      <c r="P612" s="28"/>
      <c r="Q612" s="21"/>
      <c r="R612" s="21"/>
      <c r="S612" s="21"/>
      <c r="T612" s="21"/>
      <c r="U612" s="21"/>
      <c r="V612" s="21"/>
      <c r="W612" s="21"/>
      <c r="X612" s="21"/>
      <c r="Y612" s="21"/>
      <c r="Z612" s="21"/>
      <c r="AA612" s="21"/>
      <c r="AB612" s="21"/>
      <c r="AC612" s="21"/>
      <c r="AD612" s="21"/>
      <c r="AE612" s="21"/>
      <c r="AF612" s="21"/>
      <c r="AG612" s="21"/>
      <c r="AH612" s="21"/>
      <c r="AI612" s="21"/>
      <c r="AJ612" s="21"/>
      <c r="AK612" s="21"/>
      <c r="AL612" s="21"/>
    </row>
    <row r="613" spans="1:38">
      <c r="A613" s="28"/>
      <c r="B613" s="28"/>
      <c r="C613" s="28"/>
      <c r="D613" s="28"/>
      <c r="E613" s="28"/>
      <c r="F613" s="28"/>
      <c r="G613" s="28"/>
      <c r="H613" s="28"/>
      <c r="I613" s="28"/>
      <c r="J613" s="28"/>
      <c r="K613" s="28"/>
      <c r="L613" s="28"/>
      <c r="M613" s="28"/>
      <c r="N613" s="28"/>
      <c r="O613" s="28"/>
      <c r="P613" s="28"/>
      <c r="Q613" s="21"/>
      <c r="R613" s="21"/>
      <c r="S613" s="21"/>
      <c r="T613" s="21"/>
      <c r="U613" s="21"/>
      <c r="V613" s="21"/>
      <c r="W613" s="21"/>
      <c r="X613" s="21"/>
      <c r="Y613" s="21"/>
      <c r="Z613" s="21"/>
      <c r="AA613" s="21"/>
      <c r="AB613" s="21"/>
      <c r="AC613" s="21"/>
      <c r="AD613" s="21"/>
      <c r="AE613" s="21"/>
      <c r="AF613" s="21"/>
      <c r="AG613" s="21"/>
      <c r="AH613" s="21"/>
      <c r="AI613" s="21"/>
      <c r="AJ613" s="21"/>
      <c r="AK613" s="21"/>
      <c r="AL613" s="21"/>
    </row>
    <row r="614" spans="1:38">
      <c r="A614" s="28"/>
      <c r="B614" s="28"/>
      <c r="C614" s="28"/>
      <c r="D614" s="28"/>
      <c r="E614" s="28"/>
      <c r="F614" s="28"/>
      <c r="G614" s="28"/>
      <c r="H614" s="28"/>
      <c r="I614" s="28"/>
      <c r="J614" s="28"/>
      <c r="K614" s="28"/>
      <c r="L614" s="28"/>
      <c r="M614" s="28"/>
      <c r="N614" s="28"/>
      <c r="O614" s="28"/>
      <c r="P614" s="28"/>
      <c r="Q614" s="21"/>
      <c r="R614" s="21"/>
      <c r="S614" s="21"/>
      <c r="T614" s="21"/>
      <c r="U614" s="21"/>
      <c r="V614" s="21"/>
      <c r="W614" s="21"/>
      <c r="X614" s="21"/>
      <c r="Y614" s="21"/>
      <c r="Z614" s="21"/>
      <c r="AA614" s="21"/>
      <c r="AB614" s="21"/>
      <c r="AC614" s="21"/>
      <c r="AD614" s="21"/>
      <c r="AE614" s="21"/>
      <c r="AF614" s="21"/>
      <c r="AG614" s="21"/>
      <c r="AH614" s="21"/>
      <c r="AI614" s="21"/>
      <c r="AJ614" s="21"/>
      <c r="AK614" s="21"/>
      <c r="AL614" s="21"/>
    </row>
    <row r="615" spans="1:38">
      <c r="A615" s="28"/>
      <c r="B615" s="28"/>
      <c r="C615" s="28"/>
      <c r="D615" s="28"/>
      <c r="E615" s="28"/>
      <c r="F615" s="28"/>
      <c r="G615" s="28"/>
      <c r="H615" s="28"/>
      <c r="I615" s="28"/>
      <c r="J615" s="28"/>
      <c r="K615" s="28"/>
      <c r="L615" s="28"/>
      <c r="M615" s="28"/>
      <c r="N615" s="28"/>
      <c r="O615" s="28"/>
      <c r="P615" s="28"/>
      <c r="Q615" s="21"/>
      <c r="R615" s="21"/>
      <c r="S615" s="21"/>
      <c r="T615" s="21"/>
      <c r="U615" s="21"/>
      <c r="V615" s="21"/>
      <c r="W615" s="21"/>
      <c r="X615" s="21"/>
      <c r="Y615" s="21"/>
      <c r="Z615" s="21"/>
      <c r="AA615" s="21"/>
      <c r="AB615" s="21"/>
      <c r="AC615" s="21"/>
      <c r="AD615" s="21"/>
      <c r="AE615" s="21"/>
      <c r="AF615" s="21"/>
      <c r="AG615" s="21"/>
      <c r="AH615" s="21"/>
      <c r="AI615" s="21"/>
      <c r="AJ615" s="21"/>
      <c r="AK615" s="21"/>
      <c r="AL615" s="21"/>
    </row>
    <row r="616" spans="1:38">
      <c r="A616" s="28"/>
      <c r="B616" s="28"/>
      <c r="C616" s="28"/>
      <c r="D616" s="28"/>
      <c r="E616" s="28"/>
      <c r="F616" s="28"/>
      <c r="G616" s="28"/>
      <c r="H616" s="28"/>
      <c r="I616" s="28"/>
      <c r="J616" s="28"/>
      <c r="K616" s="28"/>
      <c r="L616" s="28"/>
      <c r="M616" s="28"/>
      <c r="N616" s="28"/>
      <c r="O616" s="28"/>
      <c r="P616" s="28"/>
      <c r="Q616" s="21"/>
      <c r="R616" s="21"/>
      <c r="S616" s="21"/>
      <c r="T616" s="21"/>
      <c r="U616" s="21"/>
      <c r="V616" s="21"/>
      <c r="W616" s="21"/>
      <c r="X616" s="21"/>
      <c r="Y616" s="21"/>
      <c r="Z616" s="21"/>
      <c r="AA616" s="21"/>
      <c r="AB616" s="21"/>
      <c r="AC616" s="21"/>
      <c r="AD616" s="21"/>
      <c r="AE616" s="21"/>
      <c r="AF616" s="21"/>
      <c r="AG616" s="21"/>
      <c r="AH616" s="21"/>
      <c r="AI616" s="21"/>
      <c r="AJ616" s="21"/>
      <c r="AK616" s="21"/>
      <c r="AL616" s="21"/>
    </row>
    <row r="617" spans="1:38">
      <c r="A617" s="28"/>
      <c r="B617" s="28"/>
      <c r="C617" s="28"/>
      <c r="D617" s="28"/>
      <c r="E617" s="28"/>
      <c r="F617" s="28"/>
      <c r="G617" s="28"/>
      <c r="H617" s="28"/>
      <c r="I617" s="28"/>
      <c r="J617" s="28"/>
      <c r="K617" s="28"/>
      <c r="L617" s="28"/>
      <c r="M617" s="28"/>
      <c r="N617" s="28"/>
      <c r="O617" s="28"/>
      <c r="P617" s="28"/>
      <c r="Q617" s="21"/>
      <c r="R617" s="21"/>
      <c r="S617" s="21"/>
      <c r="T617" s="21"/>
      <c r="U617" s="21"/>
      <c r="V617" s="21"/>
      <c r="W617" s="21"/>
      <c r="X617" s="21"/>
      <c r="Y617" s="21"/>
      <c r="Z617" s="21"/>
      <c r="AA617" s="21"/>
      <c r="AB617" s="21"/>
      <c r="AC617" s="21"/>
      <c r="AD617" s="21"/>
      <c r="AE617" s="21"/>
      <c r="AF617" s="21"/>
      <c r="AG617" s="21"/>
      <c r="AH617" s="21"/>
      <c r="AI617" s="21"/>
      <c r="AJ617" s="21"/>
      <c r="AK617" s="21"/>
      <c r="AL617" s="21"/>
    </row>
    <row r="618" spans="1:38">
      <c r="A618" s="28"/>
      <c r="B618" s="28"/>
      <c r="C618" s="28"/>
      <c r="D618" s="28"/>
      <c r="E618" s="28"/>
      <c r="F618" s="28"/>
      <c r="G618" s="28"/>
      <c r="H618" s="28"/>
      <c r="I618" s="28"/>
      <c r="J618" s="28"/>
      <c r="K618" s="28"/>
      <c r="L618" s="28"/>
      <c r="M618" s="28"/>
      <c r="N618" s="28"/>
      <c r="O618" s="28"/>
      <c r="P618" s="28"/>
      <c r="Q618" s="21"/>
      <c r="R618" s="21"/>
      <c r="S618" s="21"/>
      <c r="T618" s="21"/>
      <c r="U618" s="21"/>
      <c r="V618" s="21"/>
      <c r="W618" s="21"/>
      <c r="X618" s="21"/>
      <c r="Y618" s="21"/>
      <c r="Z618" s="21"/>
      <c r="AA618" s="21"/>
      <c r="AB618" s="21"/>
      <c r="AC618" s="21"/>
      <c r="AD618" s="21"/>
      <c r="AE618" s="21"/>
      <c r="AF618" s="21"/>
      <c r="AG618" s="21"/>
      <c r="AH618" s="21"/>
      <c r="AI618" s="21"/>
      <c r="AJ618" s="21"/>
      <c r="AK618" s="21"/>
      <c r="AL618" s="21"/>
    </row>
    <row r="619" spans="1:38">
      <c r="A619" s="28"/>
      <c r="B619" s="28"/>
      <c r="C619" s="28"/>
      <c r="D619" s="28"/>
      <c r="E619" s="28"/>
      <c r="F619" s="28"/>
      <c r="G619" s="28"/>
      <c r="H619" s="28"/>
      <c r="I619" s="28"/>
      <c r="J619" s="28"/>
      <c r="K619" s="28"/>
      <c r="L619" s="28"/>
      <c r="M619" s="28"/>
      <c r="N619" s="28"/>
      <c r="O619" s="28"/>
      <c r="P619" s="28"/>
      <c r="Q619" s="21"/>
      <c r="R619" s="21"/>
      <c r="S619" s="21"/>
      <c r="T619" s="21"/>
      <c r="U619" s="21"/>
      <c r="V619" s="21"/>
      <c r="W619" s="21"/>
      <c r="X619" s="21"/>
      <c r="Y619" s="21"/>
      <c r="Z619" s="21"/>
      <c r="AA619" s="21"/>
      <c r="AB619" s="21"/>
      <c r="AC619" s="21"/>
      <c r="AD619" s="21"/>
      <c r="AE619" s="21"/>
      <c r="AF619" s="21"/>
      <c r="AG619" s="21"/>
      <c r="AH619" s="21"/>
      <c r="AI619" s="21"/>
      <c r="AJ619" s="21"/>
      <c r="AK619" s="21"/>
      <c r="AL619" s="21"/>
    </row>
    <row r="620" spans="1:38">
      <c r="A620" s="28"/>
      <c r="B620" s="28"/>
      <c r="C620" s="28"/>
      <c r="D620" s="28"/>
      <c r="E620" s="28"/>
      <c r="F620" s="28"/>
      <c r="G620" s="28"/>
      <c r="H620" s="28"/>
      <c r="I620" s="28"/>
      <c r="J620" s="28"/>
      <c r="K620" s="28"/>
      <c r="L620" s="28"/>
      <c r="M620" s="28"/>
      <c r="N620" s="28"/>
      <c r="O620" s="28"/>
      <c r="P620" s="28"/>
      <c r="Q620" s="21"/>
      <c r="R620" s="21"/>
      <c r="S620" s="21"/>
      <c r="T620" s="21"/>
      <c r="U620" s="21"/>
      <c r="V620" s="21"/>
      <c r="W620" s="21"/>
      <c r="X620" s="21"/>
      <c r="Y620" s="21"/>
      <c r="Z620" s="21"/>
      <c r="AA620" s="21"/>
      <c r="AB620" s="21"/>
      <c r="AC620" s="21"/>
      <c r="AD620" s="21"/>
      <c r="AE620" s="21"/>
      <c r="AF620" s="21"/>
      <c r="AG620" s="21"/>
      <c r="AH620" s="21"/>
      <c r="AI620" s="21"/>
      <c r="AJ620" s="21"/>
      <c r="AK620" s="21"/>
      <c r="AL620" s="21"/>
    </row>
    <row r="621" spans="1:38">
      <c r="A621" s="28"/>
      <c r="B621" s="28"/>
      <c r="C621" s="28"/>
      <c r="D621" s="28"/>
      <c r="E621" s="28"/>
      <c r="F621" s="28"/>
      <c r="G621" s="28"/>
      <c r="H621" s="28"/>
      <c r="I621" s="28"/>
      <c r="J621" s="28"/>
      <c r="K621" s="28"/>
      <c r="L621" s="28"/>
      <c r="M621" s="28"/>
      <c r="N621" s="28"/>
      <c r="O621" s="28"/>
      <c r="P621" s="28"/>
      <c r="Q621" s="21"/>
      <c r="R621" s="21"/>
      <c r="S621" s="21"/>
      <c r="T621" s="21"/>
      <c r="U621" s="21"/>
      <c r="V621" s="21"/>
      <c r="W621" s="21"/>
      <c r="X621" s="21"/>
      <c r="Y621" s="21"/>
      <c r="Z621" s="21"/>
      <c r="AA621" s="21"/>
      <c r="AB621" s="21"/>
      <c r="AC621" s="21"/>
      <c r="AD621" s="21"/>
      <c r="AE621" s="21"/>
      <c r="AF621" s="21"/>
      <c r="AG621" s="21"/>
      <c r="AH621" s="21"/>
      <c r="AI621" s="21"/>
      <c r="AJ621" s="21"/>
      <c r="AK621" s="21"/>
      <c r="AL621" s="21"/>
    </row>
    <row r="622" spans="1:38">
      <c r="A622" s="28"/>
      <c r="B622" s="28"/>
      <c r="C622" s="28"/>
      <c r="D622" s="28"/>
      <c r="E622" s="28"/>
      <c r="F622" s="28"/>
      <c r="G622" s="28"/>
      <c r="H622" s="28"/>
      <c r="I622" s="28"/>
      <c r="J622" s="28"/>
      <c r="K622" s="28"/>
      <c r="L622" s="28"/>
      <c r="M622" s="28"/>
      <c r="N622" s="28"/>
      <c r="O622" s="28"/>
      <c r="P622" s="28"/>
      <c r="Q622" s="21"/>
      <c r="R622" s="21"/>
      <c r="S622" s="21"/>
      <c r="T622" s="21"/>
      <c r="U622" s="21"/>
      <c r="V622" s="21"/>
      <c r="W622" s="21"/>
      <c r="X622" s="21"/>
      <c r="Y622" s="21"/>
      <c r="Z622" s="21"/>
      <c r="AA622" s="21"/>
      <c r="AB622" s="21"/>
      <c r="AC622" s="21"/>
      <c r="AD622" s="21"/>
      <c r="AE622" s="21"/>
      <c r="AF622" s="21"/>
      <c r="AG622" s="21"/>
      <c r="AH622" s="21"/>
      <c r="AI622" s="21"/>
      <c r="AJ622" s="21"/>
      <c r="AK622" s="21"/>
      <c r="AL622" s="21"/>
    </row>
    <row r="623" spans="1:38">
      <c r="A623" s="28"/>
      <c r="B623" s="28"/>
      <c r="C623" s="28"/>
      <c r="D623" s="28"/>
      <c r="E623" s="28"/>
      <c r="F623" s="28"/>
      <c r="G623" s="28"/>
      <c r="H623" s="28"/>
      <c r="I623" s="28"/>
      <c r="J623" s="28"/>
      <c r="K623" s="28"/>
      <c r="L623" s="28"/>
      <c r="M623" s="28"/>
      <c r="N623" s="28"/>
      <c r="O623" s="28"/>
      <c r="P623" s="28"/>
      <c r="Q623" s="21"/>
      <c r="R623" s="21"/>
      <c r="S623" s="21"/>
      <c r="T623" s="21"/>
      <c r="U623" s="21"/>
      <c r="V623" s="21"/>
      <c r="W623" s="21"/>
      <c r="X623" s="21"/>
      <c r="Y623" s="21"/>
      <c r="Z623" s="21"/>
      <c r="AA623" s="21"/>
      <c r="AB623" s="21"/>
      <c r="AC623" s="21"/>
      <c r="AD623" s="21"/>
      <c r="AE623" s="21"/>
      <c r="AF623" s="21"/>
      <c r="AG623" s="21"/>
      <c r="AH623" s="21"/>
      <c r="AI623" s="21"/>
      <c r="AJ623" s="21"/>
      <c r="AK623" s="21"/>
      <c r="AL623" s="21"/>
    </row>
    <row r="624" spans="1:38">
      <c r="A624" s="28"/>
      <c r="B624" s="28"/>
      <c r="C624" s="28"/>
      <c r="D624" s="28"/>
      <c r="E624" s="28"/>
      <c r="F624" s="28"/>
      <c r="G624" s="28"/>
      <c r="H624" s="28"/>
      <c r="I624" s="28"/>
      <c r="J624" s="28"/>
      <c r="K624" s="28"/>
      <c r="L624" s="28"/>
      <c r="M624" s="28"/>
      <c r="N624" s="28"/>
      <c r="O624" s="28"/>
      <c r="P624" s="28"/>
      <c r="Q624" s="21"/>
      <c r="R624" s="21"/>
      <c r="S624" s="21"/>
      <c r="T624" s="21"/>
      <c r="U624" s="21"/>
      <c r="V624" s="21"/>
      <c r="W624" s="21"/>
      <c r="X624" s="21"/>
      <c r="Y624" s="21"/>
      <c r="Z624" s="21"/>
      <c r="AA624" s="21"/>
      <c r="AB624" s="21"/>
      <c r="AC624" s="21"/>
      <c r="AD624" s="21"/>
      <c r="AE624" s="21"/>
      <c r="AF624" s="21"/>
      <c r="AG624" s="21"/>
      <c r="AH624" s="21"/>
      <c r="AI624" s="21"/>
      <c r="AJ624" s="21"/>
      <c r="AK624" s="21"/>
      <c r="AL624" s="21"/>
    </row>
    <row r="625" spans="1:38">
      <c r="A625" s="28"/>
      <c r="B625" s="28"/>
      <c r="C625" s="28"/>
      <c r="D625" s="28"/>
      <c r="E625" s="28"/>
      <c r="F625" s="28"/>
      <c r="G625" s="28"/>
      <c r="H625" s="28"/>
      <c r="I625" s="28"/>
      <c r="J625" s="28"/>
      <c r="K625" s="28"/>
      <c r="L625" s="28"/>
      <c r="M625" s="28"/>
      <c r="N625" s="28"/>
      <c r="O625" s="28"/>
      <c r="P625" s="28"/>
      <c r="Q625" s="21"/>
      <c r="R625" s="21"/>
      <c r="S625" s="21"/>
      <c r="T625" s="21"/>
      <c r="U625" s="21"/>
      <c r="V625" s="21"/>
      <c r="W625" s="21"/>
      <c r="X625" s="21"/>
      <c r="Y625" s="21"/>
      <c r="Z625" s="21"/>
      <c r="AA625" s="21"/>
      <c r="AB625" s="21"/>
      <c r="AC625" s="21"/>
      <c r="AD625" s="21"/>
      <c r="AE625" s="21"/>
      <c r="AF625" s="21"/>
      <c r="AG625" s="21"/>
      <c r="AH625" s="21"/>
      <c r="AI625" s="21"/>
      <c r="AJ625" s="21"/>
      <c r="AK625" s="21"/>
      <c r="AL625" s="21"/>
    </row>
    <row r="626" spans="1:38">
      <c r="A626" s="28"/>
      <c r="B626" s="28"/>
      <c r="C626" s="28"/>
      <c r="D626" s="28"/>
      <c r="E626" s="28"/>
      <c r="F626" s="28"/>
      <c r="G626" s="28"/>
      <c r="H626" s="28"/>
      <c r="I626" s="28"/>
      <c r="J626" s="28"/>
      <c r="K626" s="28"/>
      <c r="L626" s="28"/>
      <c r="M626" s="28"/>
      <c r="N626" s="28"/>
      <c r="O626" s="28"/>
      <c r="P626" s="28"/>
      <c r="Q626" s="21"/>
      <c r="R626" s="21"/>
      <c r="S626" s="21"/>
      <c r="T626" s="21"/>
      <c r="U626" s="21"/>
      <c r="V626" s="21"/>
      <c r="W626" s="21"/>
      <c r="X626" s="21"/>
      <c r="Y626" s="21"/>
      <c r="Z626" s="21"/>
      <c r="AA626" s="21"/>
      <c r="AB626" s="21"/>
      <c r="AC626" s="21"/>
      <c r="AD626" s="21"/>
      <c r="AE626" s="21"/>
      <c r="AF626" s="21"/>
      <c r="AG626" s="21"/>
      <c r="AH626" s="21"/>
      <c r="AI626" s="21"/>
      <c r="AJ626" s="21"/>
      <c r="AK626" s="21"/>
      <c r="AL626" s="21"/>
    </row>
    <row r="627" spans="1:38">
      <c r="A627" s="28"/>
      <c r="B627" s="28"/>
      <c r="C627" s="28"/>
      <c r="D627" s="28"/>
      <c r="E627" s="28"/>
      <c r="F627" s="28"/>
      <c r="G627" s="28"/>
      <c r="H627" s="28"/>
      <c r="I627" s="28"/>
      <c r="J627" s="28"/>
      <c r="K627" s="28"/>
      <c r="L627" s="28"/>
      <c r="M627" s="28"/>
      <c r="N627" s="28"/>
      <c r="O627" s="28"/>
      <c r="P627" s="28"/>
      <c r="Q627" s="21"/>
      <c r="R627" s="21"/>
      <c r="S627" s="21"/>
      <c r="T627" s="21"/>
      <c r="U627" s="21"/>
      <c r="V627" s="21"/>
      <c r="W627" s="21"/>
      <c r="X627" s="21"/>
      <c r="Y627" s="21"/>
      <c r="Z627" s="21"/>
      <c r="AA627" s="21"/>
      <c r="AB627" s="21"/>
      <c r="AC627" s="21"/>
      <c r="AD627" s="21"/>
      <c r="AE627" s="21"/>
      <c r="AF627" s="21"/>
      <c r="AG627" s="21"/>
      <c r="AH627" s="21"/>
      <c r="AI627" s="21"/>
      <c r="AJ627" s="21"/>
      <c r="AK627" s="21"/>
      <c r="AL627" s="21"/>
    </row>
    <row r="628" spans="1:38">
      <c r="A628" s="28"/>
      <c r="B628" s="28"/>
      <c r="C628" s="28"/>
      <c r="D628" s="28"/>
      <c r="E628" s="28"/>
      <c r="F628" s="28"/>
      <c r="G628" s="28"/>
      <c r="H628" s="28"/>
      <c r="I628" s="28"/>
      <c r="J628" s="28"/>
      <c r="K628" s="28"/>
      <c r="L628" s="28"/>
      <c r="M628" s="28"/>
      <c r="N628" s="28"/>
      <c r="O628" s="28"/>
      <c r="P628" s="28"/>
      <c r="Q628" s="21"/>
      <c r="R628" s="21"/>
      <c r="S628" s="21"/>
      <c r="T628" s="21"/>
      <c r="U628" s="21"/>
      <c r="V628" s="21"/>
      <c r="W628" s="21"/>
      <c r="X628" s="21"/>
      <c r="Y628" s="21"/>
      <c r="Z628" s="21"/>
      <c r="AA628" s="21"/>
      <c r="AB628" s="21"/>
      <c r="AC628" s="21"/>
      <c r="AD628" s="21"/>
      <c r="AE628" s="21"/>
      <c r="AF628" s="21"/>
      <c r="AG628" s="21"/>
      <c r="AH628" s="21"/>
      <c r="AI628" s="21"/>
      <c r="AJ628" s="21"/>
      <c r="AK628" s="21"/>
      <c r="AL628" s="21"/>
    </row>
    <row r="629" spans="1:38">
      <c r="A629" s="28"/>
      <c r="B629" s="28"/>
      <c r="C629" s="28"/>
      <c r="D629" s="28"/>
      <c r="E629" s="28"/>
      <c r="F629" s="28"/>
      <c r="G629" s="28"/>
      <c r="H629" s="28"/>
      <c r="I629" s="28"/>
      <c r="J629" s="28"/>
      <c r="K629" s="28"/>
      <c r="L629" s="28"/>
      <c r="M629" s="28"/>
      <c r="N629" s="28"/>
      <c r="O629" s="28"/>
      <c r="P629" s="28"/>
      <c r="Q629" s="21"/>
      <c r="R629" s="21"/>
      <c r="S629" s="21"/>
      <c r="T629" s="21"/>
      <c r="U629" s="21"/>
      <c r="V629" s="21"/>
      <c r="W629" s="21"/>
      <c r="X629" s="21"/>
      <c r="Y629" s="21"/>
      <c r="Z629" s="21"/>
      <c r="AA629" s="21"/>
      <c r="AB629" s="21"/>
      <c r="AC629" s="21"/>
      <c r="AD629" s="21"/>
      <c r="AE629" s="21"/>
      <c r="AF629" s="21"/>
      <c r="AG629" s="21"/>
      <c r="AH629" s="21"/>
      <c r="AI629" s="21"/>
      <c r="AJ629" s="21"/>
      <c r="AK629" s="21"/>
      <c r="AL629" s="21"/>
    </row>
    <row r="630" spans="1:38">
      <c r="A630" s="28"/>
      <c r="B630" s="28"/>
      <c r="C630" s="28"/>
      <c r="D630" s="28"/>
      <c r="E630" s="28"/>
      <c r="F630" s="28"/>
      <c r="G630" s="28"/>
      <c r="H630" s="28"/>
      <c r="I630" s="28"/>
      <c r="J630" s="28"/>
      <c r="K630" s="28"/>
      <c r="L630" s="28"/>
      <c r="M630" s="28"/>
      <c r="N630" s="28"/>
      <c r="O630" s="28"/>
      <c r="P630" s="28"/>
      <c r="Q630" s="21"/>
      <c r="R630" s="21"/>
      <c r="S630" s="21"/>
      <c r="T630" s="21"/>
      <c r="U630" s="21"/>
      <c r="V630" s="21"/>
      <c r="W630" s="21"/>
      <c r="X630" s="21"/>
      <c r="Y630" s="21"/>
      <c r="Z630" s="21"/>
      <c r="AA630" s="21"/>
      <c r="AB630" s="21"/>
      <c r="AC630" s="21"/>
      <c r="AD630" s="21"/>
      <c r="AE630" s="21"/>
      <c r="AF630" s="21"/>
      <c r="AG630" s="21"/>
      <c r="AH630" s="21"/>
      <c r="AI630" s="21"/>
      <c r="AJ630" s="21"/>
      <c r="AK630" s="21"/>
      <c r="AL630" s="21"/>
    </row>
    <row r="631" spans="1:38">
      <c r="A631" s="28"/>
      <c r="B631" s="28"/>
      <c r="C631" s="28"/>
      <c r="D631" s="28"/>
      <c r="E631" s="28"/>
      <c r="F631" s="28"/>
      <c r="G631" s="28"/>
      <c r="H631" s="28"/>
      <c r="I631" s="28"/>
      <c r="J631" s="28"/>
      <c r="K631" s="28"/>
      <c r="L631" s="28"/>
      <c r="M631" s="28"/>
      <c r="N631" s="28"/>
      <c r="O631" s="28"/>
      <c r="P631" s="28"/>
      <c r="Q631" s="21"/>
      <c r="R631" s="21"/>
      <c r="S631" s="21"/>
      <c r="T631" s="21"/>
      <c r="U631" s="21"/>
      <c r="V631" s="21"/>
      <c r="W631" s="21"/>
      <c r="X631" s="21"/>
      <c r="Y631" s="21"/>
      <c r="Z631" s="21"/>
      <c r="AA631" s="21"/>
      <c r="AB631" s="21"/>
      <c r="AC631" s="21"/>
      <c r="AD631" s="21"/>
      <c r="AE631" s="21"/>
      <c r="AF631" s="21"/>
      <c r="AG631" s="21"/>
      <c r="AH631" s="21"/>
      <c r="AI631" s="21"/>
      <c r="AJ631" s="21"/>
      <c r="AK631" s="21"/>
      <c r="AL631" s="21"/>
    </row>
    <row r="632" spans="1:38">
      <c r="A632" s="28"/>
      <c r="B632" s="28"/>
      <c r="C632" s="28"/>
      <c r="D632" s="28"/>
      <c r="E632" s="28"/>
      <c r="F632" s="28"/>
      <c r="G632" s="28"/>
      <c r="H632" s="28"/>
      <c r="I632" s="28"/>
      <c r="J632" s="28"/>
      <c r="K632" s="28"/>
      <c r="L632" s="28"/>
      <c r="M632" s="28"/>
      <c r="N632" s="28"/>
      <c r="O632" s="28"/>
      <c r="P632" s="28"/>
      <c r="Q632" s="21"/>
      <c r="R632" s="21"/>
      <c r="S632" s="21"/>
      <c r="T632" s="21"/>
      <c r="U632" s="21"/>
      <c r="V632" s="21"/>
      <c r="W632" s="21"/>
      <c r="X632" s="21"/>
      <c r="Y632" s="21"/>
      <c r="Z632" s="21"/>
      <c r="AA632" s="21"/>
      <c r="AB632" s="21"/>
      <c r="AC632" s="21"/>
      <c r="AD632" s="21"/>
      <c r="AE632" s="21"/>
      <c r="AF632" s="21"/>
      <c r="AG632" s="21"/>
      <c r="AH632" s="21"/>
      <c r="AI632" s="21"/>
      <c r="AJ632" s="21"/>
      <c r="AK632" s="21"/>
      <c r="AL632" s="21"/>
    </row>
    <row r="633" spans="1:38">
      <c r="A633" s="28"/>
      <c r="B633" s="28"/>
      <c r="C633" s="28"/>
      <c r="D633" s="28"/>
      <c r="E633" s="28"/>
      <c r="F633" s="28"/>
      <c r="G633" s="28"/>
      <c r="H633" s="28"/>
      <c r="I633" s="28"/>
      <c r="J633" s="28"/>
      <c r="K633" s="28"/>
      <c r="L633" s="28"/>
      <c r="M633" s="28"/>
      <c r="N633" s="28"/>
      <c r="O633" s="28"/>
      <c r="P633" s="28"/>
      <c r="Q633" s="21"/>
      <c r="R633" s="21"/>
      <c r="S633" s="21"/>
      <c r="T633" s="21"/>
      <c r="U633" s="21"/>
      <c r="V633" s="21"/>
      <c r="W633" s="21"/>
      <c r="X633" s="21"/>
      <c r="Y633" s="21"/>
      <c r="Z633" s="21"/>
      <c r="AA633" s="21"/>
      <c r="AB633" s="21"/>
      <c r="AC633" s="21"/>
      <c r="AD633" s="21"/>
      <c r="AE633" s="21"/>
      <c r="AF633" s="21"/>
      <c r="AG633" s="21"/>
      <c r="AH633" s="21"/>
      <c r="AI633" s="21"/>
      <c r="AJ633" s="21"/>
      <c r="AK633" s="21"/>
      <c r="AL633" s="21"/>
    </row>
    <row r="634" spans="1:38">
      <c r="A634" s="28"/>
      <c r="B634" s="28"/>
      <c r="C634" s="28"/>
      <c r="D634" s="28"/>
      <c r="E634" s="28"/>
      <c r="F634" s="28"/>
      <c r="G634" s="28"/>
      <c r="H634" s="28"/>
      <c r="I634" s="28"/>
      <c r="J634" s="28"/>
      <c r="K634" s="28"/>
      <c r="L634" s="28"/>
      <c r="M634" s="28"/>
      <c r="N634" s="28"/>
      <c r="O634" s="28"/>
      <c r="P634" s="28"/>
      <c r="Q634" s="21"/>
      <c r="R634" s="21"/>
      <c r="S634" s="21"/>
      <c r="T634" s="21"/>
      <c r="U634" s="21"/>
      <c r="V634" s="21"/>
      <c r="W634" s="21"/>
      <c r="X634" s="21"/>
      <c r="Y634" s="21"/>
      <c r="Z634" s="21"/>
      <c r="AA634" s="21"/>
      <c r="AB634" s="21"/>
      <c r="AC634" s="21"/>
      <c r="AD634" s="21"/>
      <c r="AE634" s="21"/>
      <c r="AF634" s="21"/>
      <c r="AG634" s="21"/>
      <c r="AH634" s="21"/>
      <c r="AI634" s="21"/>
      <c r="AJ634" s="21"/>
      <c r="AK634" s="21"/>
      <c r="AL634" s="21"/>
    </row>
    <row r="635" spans="1:38">
      <c r="A635" s="28"/>
      <c r="B635" s="28"/>
      <c r="C635" s="28"/>
      <c r="D635" s="28"/>
      <c r="E635" s="28"/>
      <c r="F635" s="28"/>
      <c r="G635" s="28"/>
      <c r="H635" s="28"/>
      <c r="I635" s="28"/>
      <c r="J635" s="28"/>
      <c r="K635" s="28"/>
      <c r="L635" s="28"/>
      <c r="M635" s="28"/>
      <c r="N635" s="28"/>
      <c r="O635" s="28"/>
      <c r="P635" s="28"/>
      <c r="Q635" s="21"/>
      <c r="R635" s="21"/>
      <c r="S635" s="21"/>
      <c r="T635" s="21"/>
      <c r="U635" s="21"/>
      <c r="V635" s="21"/>
      <c r="W635" s="21"/>
      <c r="X635" s="21"/>
      <c r="Y635" s="21"/>
      <c r="Z635" s="21"/>
      <c r="AA635" s="21"/>
      <c r="AB635" s="21"/>
      <c r="AC635" s="21"/>
      <c r="AD635" s="21"/>
      <c r="AE635" s="21"/>
      <c r="AF635" s="21"/>
      <c r="AG635" s="21"/>
      <c r="AH635" s="21"/>
      <c r="AI635" s="21"/>
      <c r="AJ635" s="21"/>
      <c r="AK635" s="21"/>
      <c r="AL635" s="21"/>
    </row>
    <row r="636" spans="1:38">
      <c r="A636" s="28"/>
      <c r="B636" s="28"/>
      <c r="C636" s="28"/>
      <c r="D636" s="28"/>
      <c r="E636" s="28"/>
      <c r="F636" s="28"/>
      <c r="G636" s="28"/>
      <c r="H636" s="28"/>
      <c r="I636" s="28"/>
      <c r="J636" s="28"/>
      <c r="K636" s="28"/>
      <c r="L636" s="28"/>
      <c r="M636" s="28"/>
      <c r="N636" s="28"/>
      <c r="O636" s="28"/>
      <c r="P636" s="28"/>
      <c r="Q636" s="21"/>
      <c r="R636" s="21"/>
      <c r="S636" s="21"/>
      <c r="T636" s="21"/>
      <c r="U636" s="21"/>
      <c r="V636" s="21"/>
      <c r="W636" s="21"/>
      <c r="X636" s="21"/>
      <c r="Y636" s="21"/>
      <c r="Z636" s="21"/>
      <c r="AA636" s="21"/>
      <c r="AB636" s="21"/>
      <c r="AC636" s="21"/>
      <c r="AD636" s="21"/>
      <c r="AE636" s="21"/>
      <c r="AF636" s="21"/>
      <c r="AG636" s="21"/>
      <c r="AH636" s="21"/>
      <c r="AI636" s="21"/>
      <c r="AJ636" s="21"/>
      <c r="AK636" s="21"/>
      <c r="AL636" s="21"/>
    </row>
    <row r="637" spans="1:38">
      <c r="A637" s="28"/>
      <c r="B637" s="28"/>
      <c r="C637" s="28"/>
      <c r="D637" s="28"/>
      <c r="E637" s="28"/>
      <c r="F637" s="28"/>
      <c r="G637" s="28"/>
      <c r="H637" s="28"/>
      <c r="I637" s="28"/>
      <c r="J637" s="28"/>
      <c r="K637" s="28"/>
      <c r="L637" s="28"/>
      <c r="M637" s="28"/>
      <c r="N637" s="28"/>
      <c r="O637" s="28"/>
      <c r="P637" s="28"/>
      <c r="Q637" s="21"/>
      <c r="R637" s="21"/>
      <c r="S637" s="21"/>
      <c r="T637" s="21"/>
      <c r="U637" s="21"/>
      <c r="V637" s="21"/>
      <c r="W637" s="21"/>
      <c r="X637" s="21"/>
      <c r="Y637" s="21"/>
      <c r="Z637" s="21"/>
      <c r="AA637" s="21"/>
      <c r="AB637" s="21"/>
      <c r="AC637" s="21"/>
      <c r="AD637" s="21"/>
      <c r="AE637" s="21"/>
      <c r="AF637" s="21"/>
      <c r="AG637" s="21"/>
      <c r="AH637" s="21"/>
      <c r="AI637" s="21"/>
      <c r="AJ637" s="21"/>
      <c r="AK637" s="21"/>
      <c r="AL637" s="21"/>
    </row>
    <row r="638" spans="1:38">
      <c r="A638" s="28"/>
      <c r="B638" s="28"/>
      <c r="C638" s="28"/>
      <c r="D638" s="28"/>
      <c r="E638" s="28"/>
      <c r="F638" s="28"/>
      <c r="G638" s="28"/>
      <c r="H638" s="28"/>
      <c r="I638" s="28"/>
      <c r="J638" s="28"/>
      <c r="K638" s="28"/>
      <c r="L638" s="28"/>
      <c r="M638" s="28"/>
      <c r="N638" s="28"/>
      <c r="O638" s="28"/>
      <c r="P638" s="28"/>
      <c r="Q638" s="21"/>
      <c r="R638" s="21"/>
      <c r="S638" s="21"/>
      <c r="T638" s="21"/>
      <c r="U638" s="21"/>
      <c r="V638" s="21"/>
      <c r="W638" s="21"/>
      <c r="X638" s="21"/>
      <c r="Y638" s="21"/>
      <c r="Z638" s="21"/>
      <c r="AA638" s="21"/>
      <c r="AB638" s="21"/>
      <c r="AC638" s="21"/>
      <c r="AD638" s="21"/>
      <c r="AE638" s="21"/>
      <c r="AF638" s="21"/>
      <c r="AG638" s="21"/>
      <c r="AH638" s="21"/>
      <c r="AI638" s="21"/>
      <c r="AJ638" s="21"/>
      <c r="AK638" s="21"/>
      <c r="AL638" s="21"/>
    </row>
    <row r="639" spans="1:38">
      <c r="A639" s="28"/>
      <c r="B639" s="28"/>
      <c r="C639" s="28"/>
      <c r="D639" s="28"/>
      <c r="E639" s="28"/>
      <c r="F639" s="28"/>
      <c r="G639" s="28"/>
      <c r="H639" s="28"/>
      <c r="I639" s="28"/>
      <c r="J639" s="28"/>
      <c r="K639" s="28"/>
      <c r="L639" s="28"/>
      <c r="M639" s="28"/>
      <c r="N639" s="28"/>
      <c r="O639" s="28"/>
      <c r="P639" s="28"/>
      <c r="Q639" s="21"/>
      <c r="R639" s="21"/>
      <c r="S639" s="21"/>
      <c r="T639" s="21"/>
      <c r="U639" s="21"/>
      <c r="V639" s="21"/>
      <c r="W639" s="21"/>
      <c r="X639" s="21"/>
      <c r="Y639" s="21"/>
      <c r="Z639" s="21"/>
      <c r="AA639" s="21"/>
      <c r="AB639" s="21"/>
      <c r="AC639" s="21"/>
      <c r="AD639" s="21"/>
      <c r="AE639" s="21"/>
      <c r="AF639" s="21"/>
      <c r="AG639" s="21"/>
      <c r="AH639" s="21"/>
      <c r="AI639" s="21"/>
      <c r="AJ639" s="21"/>
      <c r="AK639" s="21"/>
      <c r="AL639" s="21"/>
    </row>
    <row r="640" spans="1:38">
      <c r="A640" s="28"/>
      <c r="B640" s="28"/>
      <c r="C640" s="28"/>
      <c r="D640" s="28"/>
      <c r="E640" s="28"/>
      <c r="F640" s="28"/>
      <c r="G640" s="28"/>
      <c r="H640" s="28"/>
      <c r="I640" s="28"/>
      <c r="J640" s="28"/>
      <c r="K640" s="28"/>
      <c r="L640" s="28"/>
      <c r="M640" s="28"/>
      <c r="N640" s="28"/>
      <c r="O640" s="28"/>
      <c r="P640" s="28"/>
      <c r="Q640" s="21"/>
      <c r="R640" s="21"/>
      <c r="S640" s="21"/>
      <c r="T640" s="21"/>
      <c r="U640" s="21"/>
      <c r="V640" s="21"/>
      <c r="W640" s="21"/>
      <c r="X640" s="21"/>
      <c r="Y640" s="21"/>
      <c r="Z640" s="21"/>
      <c r="AA640" s="21"/>
      <c r="AB640" s="21"/>
      <c r="AC640" s="21"/>
      <c r="AD640" s="21"/>
      <c r="AE640" s="21"/>
      <c r="AF640" s="21"/>
      <c r="AG640" s="21"/>
      <c r="AH640" s="21"/>
      <c r="AI640" s="21"/>
      <c r="AJ640" s="21"/>
      <c r="AK640" s="21"/>
      <c r="AL640" s="21"/>
    </row>
    <row r="641" spans="1:38">
      <c r="A641" s="28"/>
      <c r="B641" s="28"/>
      <c r="C641" s="28"/>
      <c r="D641" s="28"/>
      <c r="E641" s="28"/>
      <c r="F641" s="28"/>
      <c r="G641" s="28"/>
      <c r="H641" s="28"/>
      <c r="I641" s="28"/>
      <c r="J641" s="28"/>
      <c r="K641" s="28"/>
      <c r="L641" s="28"/>
      <c r="M641" s="28"/>
      <c r="N641" s="28"/>
      <c r="O641" s="28"/>
      <c r="P641" s="28"/>
      <c r="Q641" s="21"/>
      <c r="R641" s="21"/>
      <c r="S641" s="21"/>
      <c r="T641" s="21"/>
      <c r="U641" s="21"/>
      <c r="V641" s="21"/>
      <c r="W641" s="21"/>
      <c r="X641" s="21"/>
      <c r="Y641" s="21"/>
      <c r="Z641" s="21"/>
      <c r="AA641" s="21"/>
      <c r="AB641" s="21"/>
      <c r="AC641" s="21"/>
      <c r="AD641" s="21"/>
      <c r="AE641" s="21"/>
      <c r="AF641" s="21"/>
      <c r="AG641" s="21"/>
      <c r="AH641" s="21"/>
      <c r="AI641" s="21"/>
      <c r="AJ641" s="21"/>
      <c r="AK641" s="21"/>
      <c r="AL641" s="21"/>
    </row>
    <row r="642" spans="1:38">
      <c r="A642" s="28"/>
      <c r="B642" s="28"/>
      <c r="C642" s="28"/>
      <c r="D642" s="28"/>
      <c r="E642" s="28"/>
      <c r="F642" s="28"/>
      <c r="G642" s="28"/>
      <c r="H642" s="28"/>
      <c r="I642" s="28"/>
      <c r="J642" s="28"/>
      <c r="K642" s="28"/>
      <c r="L642" s="28"/>
      <c r="M642" s="28"/>
      <c r="N642" s="28"/>
      <c r="O642" s="28"/>
      <c r="P642" s="28"/>
      <c r="Q642" s="21"/>
      <c r="R642" s="21"/>
      <c r="S642" s="21"/>
      <c r="T642" s="21"/>
      <c r="U642" s="21"/>
      <c r="V642" s="21"/>
      <c r="W642" s="21"/>
      <c r="X642" s="21"/>
      <c r="Y642" s="21"/>
      <c r="Z642" s="21"/>
      <c r="AA642" s="21"/>
      <c r="AB642" s="21"/>
      <c r="AC642" s="21"/>
      <c r="AD642" s="21"/>
      <c r="AE642" s="21"/>
      <c r="AF642" s="21"/>
      <c r="AG642" s="21"/>
      <c r="AH642" s="21"/>
      <c r="AI642" s="21"/>
      <c r="AJ642" s="21"/>
      <c r="AK642" s="21"/>
      <c r="AL642" s="21"/>
    </row>
    <row r="643" spans="1:38">
      <c r="A643" s="28"/>
      <c r="B643" s="28"/>
      <c r="C643" s="28"/>
      <c r="D643" s="28"/>
      <c r="E643" s="28"/>
      <c r="F643" s="28"/>
      <c r="G643" s="28"/>
      <c r="H643" s="28"/>
      <c r="I643" s="28"/>
      <c r="J643" s="28"/>
      <c r="K643" s="28"/>
      <c r="L643" s="28"/>
      <c r="M643" s="28"/>
      <c r="N643" s="28"/>
      <c r="O643" s="28"/>
      <c r="P643" s="28"/>
      <c r="Q643" s="21"/>
      <c r="R643" s="21"/>
      <c r="S643" s="21"/>
      <c r="T643" s="21"/>
      <c r="U643" s="21"/>
      <c r="V643" s="21"/>
      <c r="W643" s="21"/>
      <c r="X643" s="21"/>
      <c r="Y643" s="21"/>
      <c r="Z643" s="21"/>
      <c r="AA643" s="21"/>
      <c r="AB643" s="21"/>
      <c r="AC643" s="21"/>
      <c r="AD643" s="21"/>
      <c r="AE643" s="21"/>
      <c r="AF643" s="21"/>
      <c r="AG643" s="21"/>
      <c r="AH643" s="21"/>
      <c r="AI643" s="21"/>
      <c r="AJ643" s="21"/>
      <c r="AK643" s="21"/>
      <c r="AL643" s="21"/>
    </row>
    <row r="644" spans="1:38">
      <c r="A644" s="28"/>
      <c r="B644" s="28"/>
      <c r="C644" s="28"/>
      <c r="D644" s="28"/>
      <c r="E644" s="28"/>
      <c r="F644" s="28"/>
      <c r="G644" s="28"/>
      <c r="H644" s="28"/>
      <c r="I644" s="28"/>
      <c r="J644" s="28"/>
      <c r="K644" s="28"/>
      <c r="L644" s="28"/>
      <c r="M644" s="28"/>
      <c r="N644" s="28"/>
      <c r="O644" s="28"/>
      <c r="P644" s="28"/>
      <c r="Q644" s="21"/>
      <c r="R644" s="21"/>
      <c r="S644" s="21"/>
      <c r="T644" s="21"/>
      <c r="U644" s="21"/>
      <c r="V644" s="21"/>
      <c r="W644" s="21"/>
      <c r="X644" s="21"/>
      <c r="Y644" s="21"/>
      <c r="Z644" s="21"/>
      <c r="AA644" s="21"/>
      <c r="AB644" s="21"/>
      <c r="AC644" s="21"/>
      <c r="AD644" s="21"/>
      <c r="AE644" s="21"/>
      <c r="AF644" s="21"/>
      <c r="AG644" s="21"/>
      <c r="AH644" s="21"/>
      <c r="AI644" s="21"/>
      <c r="AJ644" s="21"/>
      <c r="AK644" s="21"/>
      <c r="AL644" s="21"/>
    </row>
    <row r="645" spans="1:38">
      <c r="A645" s="28"/>
      <c r="B645" s="28"/>
      <c r="C645" s="28"/>
      <c r="D645" s="28"/>
      <c r="E645" s="28"/>
      <c r="F645" s="28"/>
      <c r="G645" s="28"/>
      <c r="H645" s="28"/>
      <c r="I645" s="28"/>
      <c r="J645" s="28"/>
      <c r="K645" s="28"/>
      <c r="L645" s="28"/>
      <c r="M645" s="28"/>
      <c r="N645" s="28"/>
      <c r="O645" s="28"/>
      <c r="P645" s="28"/>
      <c r="Q645" s="21"/>
      <c r="R645" s="21"/>
      <c r="S645" s="21"/>
      <c r="T645" s="21"/>
      <c r="U645" s="21"/>
      <c r="V645" s="21"/>
      <c r="W645" s="21"/>
      <c r="X645" s="21"/>
      <c r="Y645" s="21"/>
      <c r="Z645" s="21"/>
      <c r="AA645" s="21"/>
      <c r="AB645" s="21"/>
      <c r="AC645" s="21"/>
      <c r="AD645" s="21"/>
      <c r="AE645" s="21"/>
      <c r="AF645" s="21"/>
      <c r="AG645" s="21"/>
      <c r="AH645" s="21"/>
      <c r="AI645" s="21"/>
      <c r="AJ645" s="21"/>
      <c r="AK645" s="21"/>
      <c r="AL645" s="21"/>
    </row>
    <row r="646" spans="1:38">
      <c r="A646" s="28"/>
      <c r="B646" s="28"/>
      <c r="C646" s="28"/>
      <c r="D646" s="28"/>
      <c r="E646" s="28"/>
      <c r="F646" s="28"/>
      <c r="G646" s="28"/>
      <c r="H646" s="28"/>
      <c r="I646" s="28"/>
      <c r="J646" s="28"/>
      <c r="K646" s="28"/>
      <c r="L646" s="28"/>
      <c r="M646" s="28"/>
      <c r="N646" s="28"/>
      <c r="O646" s="28"/>
      <c r="P646" s="28"/>
      <c r="Q646" s="21"/>
      <c r="R646" s="21"/>
      <c r="S646" s="21"/>
      <c r="T646" s="21"/>
      <c r="U646" s="21"/>
      <c r="V646" s="21"/>
      <c r="W646" s="21"/>
      <c r="X646" s="21"/>
      <c r="Y646" s="21"/>
      <c r="Z646" s="21"/>
      <c r="AA646" s="21"/>
      <c r="AB646" s="21"/>
      <c r="AC646" s="21"/>
      <c r="AD646" s="21"/>
      <c r="AE646" s="21"/>
      <c r="AF646" s="21"/>
      <c r="AG646" s="21"/>
      <c r="AH646" s="21"/>
      <c r="AI646" s="21"/>
      <c r="AJ646" s="21"/>
      <c r="AK646" s="21"/>
      <c r="AL646" s="21"/>
    </row>
    <row r="647" spans="1:38">
      <c r="A647" s="28"/>
      <c r="B647" s="28"/>
      <c r="C647" s="28"/>
      <c r="D647" s="28"/>
      <c r="E647" s="28"/>
      <c r="F647" s="28"/>
      <c r="G647" s="28"/>
      <c r="H647" s="28"/>
      <c r="I647" s="28"/>
      <c r="J647" s="28"/>
      <c r="K647" s="28"/>
      <c r="L647" s="28"/>
      <c r="M647" s="28"/>
      <c r="N647" s="28"/>
      <c r="O647" s="28"/>
      <c r="P647" s="28"/>
      <c r="Q647" s="21"/>
      <c r="R647" s="21"/>
      <c r="S647" s="21"/>
      <c r="T647" s="21"/>
      <c r="U647" s="21"/>
      <c r="V647" s="21"/>
      <c r="W647" s="21"/>
      <c r="X647" s="21"/>
      <c r="Y647" s="21"/>
      <c r="Z647" s="21"/>
      <c r="AA647" s="21"/>
      <c r="AB647" s="21"/>
      <c r="AC647" s="21"/>
      <c r="AD647" s="21"/>
      <c r="AE647" s="21"/>
      <c r="AF647" s="21"/>
      <c r="AG647" s="21"/>
      <c r="AH647" s="21"/>
      <c r="AI647" s="21"/>
      <c r="AJ647" s="21"/>
      <c r="AK647" s="21"/>
      <c r="AL647" s="21"/>
    </row>
    <row r="648" spans="1:38">
      <c r="A648" s="28"/>
      <c r="B648" s="28"/>
      <c r="C648" s="28"/>
      <c r="D648" s="28"/>
      <c r="E648" s="28"/>
      <c r="F648" s="28"/>
      <c r="G648" s="28"/>
      <c r="H648" s="28"/>
      <c r="I648" s="28"/>
      <c r="J648" s="28"/>
      <c r="K648" s="28"/>
      <c r="L648" s="28"/>
      <c r="M648" s="28"/>
      <c r="N648" s="28"/>
      <c r="O648" s="28"/>
      <c r="P648" s="28"/>
      <c r="Q648" s="21"/>
      <c r="R648" s="21"/>
      <c r="S648" s="21"/>
      <c r="T648" s="21"/>
      <c r="U648" s="21"/>
      <c r="V648" s="21"/>
      <c r="W648" s="21"/>
      <c r="X648" s="21"/>
      <c r="Y648" s="21"/>
      <c r="Z648" s="21"/>
      <c r="AA648" s="21"/>
      <c r="AB648" s="21"/>
      <c r="AC648" s="21"/>
      <c r="AD648" s="21"/>
      <c r="AE648" s="21"/>
      <c r="AF648" s="21"/>
      <c r="AG648" s="21"/>
      <c r="AH648" s="21"/>
      <c r="AI648" s="21"/>
      <c r="AJ648" s="21"/>
      <c r="AK648" s="21"/>
      <c r="AL648" s="21"/>
    </row>
    <row r="649" spans="1:38">
      <c r="A649" s="28"/>
      <c r="B649" s="28"/>
      <c r="C649" s="28"/>
      <c r="D649" s="28"/>
      <c r="E649" s="28"/>
      <c r="F649" s="28"/>
      <c r="G649" s="28"/>
      <c r="H649" s="28"/>
      <c r="I649" s="28"/>
      <c r="J649" s="28"/>
      <c r="K649" s="28"/>
      <c r="L649" s="28"/>
      <c r="M649" s="28"/>
      <c r="N649" s="28"/>
      <c r="O649" s="28"/>
      <c r="P649" s="28"/>
      <c r="Q649" s="21"/>
      <c r="R649" s="21"/>
      <c r="S649" s="21"/>
      <c r="T649" s="21"/>
      <c r="U649" s="21"/>
      <c r="V649" s="21"/>
      <c r="W649" s="21"/>
      <c r="X649" s="21"/>
      <c r="Y649" s="21"/>
      <c r="Z649" s="21"/>
      <c r="AA649" s="21"/>
      <c r="AB649" s="21"/>
      <c r="AC649" s="21"/>
      <c r="AD649" s="21"/>
      <c r="AE649" s="21"/>
      <c r="AF649" s="21"/>
      <c r="AG649" s="21"/>
      <c r="AH649" s="21"/>
      <c r="AI649" s="21"/>
      <c r="AJ649" s="21"/>
      <c r="AK649" s="21"/>
      <c r="AL649" s="21"/>
    </row>
    <row r="650" spans="1:38">
      <c r="A650" s="28"/>
      <c r="B650" s="28"/>
      <c r="C650" s="28"/>
      <c r="D650" s="28"/>
      <c r="E650" s="28"/>
      <c r="F650" s="28"/>
      <c r="G650" s="28"/>
      <c r="H650" s="28"/>
      <c r="I650" s="28"/>
      <c r="J650" s="28"/>
      <c r="K650" s="28"/>
      <c r="L650" s="28"/>
      <c r="M650" s="28"/>
      <c r="N650" s="28"/>
      <c r="O650" s="28"/>
      <c r="P650" s="28"/>
      <c r="Q650" s="21"/>
      <c r="R650" s="21"/>
      <c r="S650" s="21"/>
      <c r="T650" s="21"/>
      <c r="U650" s="21"/>
      <c r="V650" s="21"/>
      <c r="W650" s="21"/>
      <c r="X650" s="21"/>
      <c r="Y650" s="21"/>
      <c r="Z650" s="21"/>
      <c r="AA650" s="21"/>
      <c r="AB650" s="21"/>
      <c r="AC650" s="21"/>
      <c r="AD650" s="21"/>
      <c r="AE650" s="21"/>
      <c r="AF650" s="21"/>
      <c r="AG650" s="21"/>
      <c r="AH650" s="21"/>
      <c r="AI650" s="21"/>
      <c r="AJ650" s="21"/>
      <c r="AK650" s="21"/>
      <c r="AL650" s="21"/>
    </row>
    <row r="651" spans="1:38">
      <c r="A651" s="28"/>
      <c r="B651" s="28"/>
      <c r="C651" s="28"/>
      <c r="D651" s="28"/>
      <c r="E651" s="28"/>
      <c r="F651" s="28"/>
      <c r="G651" s="28"/>
      <c r="H651" s="28"/>
      <c r="I651" s="28"/>
      <c r="J651" s="28"/>
      <c r="K651" s="28"/>
      <c r="L651" s="28"/>
      <c r="M651" s="28"/>
      <c r="N651" s="28"/>
      <c r="O651" s="28"/>
      <c r="P651" s="28"/>
      <c r="Q651" s="21"/>
      <c r="R651" s="21"/>
      <c r="S651" s="21"/>
      <c r="T651" s="21"/>
      <c r="U651" s="21"/>
      <c r="V651" s="21"/>
      <c r="W651" s="21"/>
      <c r="X651" s="21"/>
      <c r="Y651" s="21"/>
      <c r="Z651" s="21"/>
      <c r="AA651" s="21"/>
      <c r="AB651" s="21"/>
      <c r="AC651" s="21"/>
      <c r="AD651" s="21"/>
      <c r="AE651" s="21"/>
      <c r="AF651" s="21"/>
      <c r="AG651" s="21"/>
      <c r="AH651" s="21"/>
      <c r="AI651" s="21"/>
      <c r="AJ651" s="21"/>
      <c r="AK651" s="21"/>
      <c r="AL651" s="21"/>
    </row>
    <row r="652" spans="1:38">
      <c r="A652" s="28"/>
      <c r="B652" s="28"/>
      <c r="C652" s="28"/>
      <c r="D652" s="28"/>
      <c r="E652" s="28"/>
      <c r="F652" s="28"/>
      <c r="G652" s="28"/>
      <c r="H652" s="28"/>
      <c r="I652" s="28"/>
      <c r="J652" s="28"/>
      <c r="K652" s="28"/>
      <c r="L652" s="28"/>
      <c r="M652" s="28"/>
      <c r="N652" s="28"/>
      <c r="O652" s="28"/>
      <c r="P652" s="28"/>
      <c r="Q652" s="21"/>
      <c r="R652" s="21"/>
      <c r="S652" s="21"/>
      <c r="T652" s="21"/>
      <c r="U652" s="21"/>
      <c r="V652" s="21"/>
      <c r="W652" s="21"/>
      <c r="X652" s="21"/>
      <c r="Y652" s="21"/>
      <c r="Z652" s="21"/>
      <c r="AA652" s="21"/>
      <c r="AB652" s="21"/>
      <c r="AC652" s="21"/>
      <c r="AD652" s="21"/>
      <c r="AE652" s="21"/>
      <c r="AF652" s="21"/>
      <c r="AG652" s="21"/>
      <c r="AH652" s="21"/>
      <c r="AI652" s="21"/>
      <c r="AJ652" s="21"/>
      <c r="AK652" s="21"/>
      <c r="AL652" s="21"/>
    </row>
    <row r="653" spans="1:38">
      <c r="A653" s="28"/>
      <c r="B653" s="28"/>
      <c r="C653" s="28"/>
      <c r="D653" s="28"/>
      <c r="E653" s="28"/>
      <c r="F653" s="28"/>
      <c r="G653" s="28"/>
      <c r="H653" s="28"/>
      <c r="I653" s="28"/>
      <c r="J653" s="28"/>
      <c r="K653" s="28"/>
      <c r="L653" s="28"/>
      <c r="M653" s="28"/>
      <c r="N653" s="28"/>
      <c r="O653" s="28"/>
      <c r="P653" s="28"/>
      <c r="Q653" s="21"/>
      <c r="R653" s="21"/>
      <c r="S653" s="21"/>
      <c r="T653" s="21"/>
      <c r="U653" s="21"/>
      <c r="V653" s="21"/>
      <c r="W653" s="21"/>
      <c r="X653" s="21"/>
      <c r="Y653" s="21"/>
      <c r="Z653" s="21"/>
      <c r="AA653" s="21"/>
      <c r="AB653" s="21"/>
      <c r="AC653" s="21"/>
      <c r="AD653" s="21"/>
      <c r="AE653" s="21"/>
      <c r="AF653" s="21"/>
      <c r="AG653" s="21"/>
      <c r="AH653" s="21"/>
      <c r="AI653" s="21"/>
      <c r="AJ653" s="21"/>
      <c r="AK653" s="21"/>
      <c r="AL653" s="21"/>
    </row>
    <row r="654" spans="1:38">
      <c r="A654" s="28"/>
      <c r="B654" s="28"/>
      <c r="C654" s="28"/>
      <c r="D654" s="28"/>
      <c r="E654" s="28"/>
      <c r="F654" s="28"/>
      <c r="G654" s="28"/>
      <c r="H654" s="28"/>
      <c r="I654" s="28"/>
      <c r="J654" s="28"/>
      <c r="K654" s="28"/>
      <c r="L654" s="28"/>
      <c r="M654" s="28"/>
      <c r="N654" s="28"/>
      <c r="O654" s="28"/>
      <c r="P654" s="28"/>
      <c r="Q654" s="21"/>
      <c r="R654" s="21"/>
      <c r="S654" s="21"/>
      <c r="T654" s="21"/>
      <c r="U654" s="21"/>
      <c r="V654" s="21"/>
      <c r="W654" s="21"/>
      <c r="X654" s="21"/>
      <c r="Y654" s="21"/>
      <c r="Z654" s="21"/>
      <c r="AA654" s="21"/>
      <c r="AB654" s="21"/>
      <c r="AC654" s="21"/>
      <c r="AD654" s="21"/>
      <c r="AE654" s="21"/>
      <c r="AF654" s="21"/>
      <c r="AG654" s="21"/>
      <c r="AH654" s="21"/>
      <c r="AI654" s="21"/>
      <c r="AJ654" s="21"/>
      <c r="AK654" s="21"/>
      <c r="AL654" s="21"/>
    </row>
    <row r="655" spans="1:38">
      <c r="A655" s="28"/>
      <c r="B655" s="28"/>
      <c r="C655" s="28"/>
      <c r="D655" s="28"/>
      <c r="E655" s="28"/>
      <c r="F655" s="28"/>
      <c r="G655" s="28"/>
      <c r="H655" s="28"/>
      <c r="I655" s="28"/>
      <c r="J655" s="28"/>
      <c r="K655" s="28"/>
      <c r="L655" s="28"/>
      <c r="M655" s="28"/>
      <c r="N655" s="28"/>
      <c r="O655" s="28"/>
      <c r="P655" s="28"/>
      <c r="Q655" s="21"/>
      <c r="R655" s="21"/>
      <c r="S655" s="21"/>
      <c r="T655" s="21"/>
      <c r="U655" s="21"/>
      <c r="V655" s="21"/>
      <c r="W655" s="21"/>
      <c r="X655" s="21"/>
      <c r="Y655" s="21"/>
      <c r="Z655" s="21"/>
      <c r="AA655" s="21"/>
      <c r="AB655" s="21"/>
      <c r="AC655" s="21"/>
      <c r="AD655" s="21"/>
      <c r="AE655" s="21"/>
      <c r="AF655" s="21"/>
      <c r="AG655" s="21"/>
      <c r="AH655" s="21"/>
      <c r="AI655" s="21"/>
      <c r="AJ655" s="21"/>
      <c r="AK655" s="21"/>
      <c r="AL655" s="21"/>
    </row>
    <row r="656" spans="1:38">
      <c r="A656" s="28"/>
      <c r="B656" s="28"/>
      <c r="C656" s="28"/>
      <c r="D656" s="28"/>
      <c r="E656" s="28"/>
      <c r="F656" s="28"/>
      <c r="G656" s="28"/>
      <c r="H656" s="28"/>
      <c r="I656" s="28"/>
      <c r="J656" s="28"/>
      <c r="K656" s="28"/>
      <c r="L656" s="28"/>
      <c r="M656" s="28"/>
      <c r="N656" s="28"/>
      <c r="O656" s="28"/>
      <c r="P656" s="28"/>
      <c r="Q656" s="21"/>
      <c r="R656" s="21"/>
      <c r="S656" s="21"/>
      <c r="T656" s="21"/>
      <c r="U656" s="21"/>
      <c r="V656" s="21"/>
      <c r="W656" s="21"/>
      <c r="X656" s="21"/>
      <c r="Y656" s="21"/>
      <c r="Z656" s="21"/>
      <c r="AA656" s="21"/>
      <c r="AB656" s="21"/>
      <c r="AC656" s="21"/>
      <c r="AD656" s="21"/>
      <c r="AE656" s="21"/>
      <c r="AF656" s="21"/>
      <c r="AG656" s="21"/>
      <c r="AH656" s="21"/>
      <c r="AI656" s="21"/>
      <c r="AJ656" s="21"/>
      <c r="AK656" s="21"/>
      <c r="AL656" s="21"/>
    </row>
    <row r="657" spans="1:38">
      <c r="A657" s="28"/>
      <c r="B657" s="28"/>
      <c r="C657" s="28"/>
      <c r="D657" s="28"/>
      <c r="E657" s="28"/>
      <c r="F657" s="28"/>
      <c r="G657" s="28"/>
      <c r="H657" s="28"/>
      <c r="I657" s="28"/>
      <c r="J657" s="28"/>
      <c r="K657" s="28"/>
      <c r="L657" s="28"/>
      <c r="M657" s="28"/>
      <c r="N657" s="28"/>
      <c r="O657" s="28"/>
      <c r="P657" s="28"/>
      <c r="Q657" s="21"/>
      <c r="R657" s="21"/>
      <c r="S657" s="21"/>
      <c r="T657" s="21"/>
      <c r="U657" s="21"/>
      <c r="V657" s="21"/>
      <c r="W657" s="21"/>
      <c r="X657" s="21"/>
      <c r="Y657" s="21"/>
      <c r="Z657" s="21"/>
      <c r="AA657" s="21"/>
      <c r="AB657" s="21"/>
      <c r="AC657" s="21"/>
      <c r="AD657" s="21"/>
      <c r="AE657" s="21"/>
      <c r="AF657" s="21"/>
      <c r="AG657" s="21"/>
      <c r="AH657" s="21"/>
      <c r="AI657" s="21"/>
      <c r="AJ657" s="21"/>
      <c r="AK657" s="21"/>
      <c r="AL657" s="21"/>
    </row>
    <row r="658" spans="1:38">
      <c r="A658" s="28"/>
      <c r="B658" s="28"/>
      <c r="C658" s="28"/>
      <c r="D658" s="28"/>
      <c r="E658" s="28"/>
      <c r="F658" s="28"/>
      <c r="G658" s="28"/>
      <c r="H658" s="28"/>
      <c r="I658" s="28"/>
      <c r="J658" s="28"/>
      <c r="K658" s="28"/>
      <c r="L658" s="28"/>
      <c r="M658" s="28"/>
      <c r="N658" s="28"/>
      <c r="O658" s="28"/>
      <c r="P658" s="28"/>
      <c r="Q658" s="21"/>
      <c r="R658" s="21"/>
      <c r="S658" s="21"/>
      <c r="T658" s="21"/>
      <c r="U658" s="21"/>
      <c r="V658" s="21"/>
      <c r="W658" s="21"/>
      <c r="X658" s="21"/>
      <c r="Y658" s="21"/>
      <c r="Z658" s="21"/>
      <c r="AA658" s="21"/>
      <c r="AB658" s="21"/>
      <c r="AC658" s="21"/>
      <c r="AD658" s="21"/>
      <c r="AE658" s="21"/>
      <c r="AF658" s="21"/>
      <c r="AG658" s="21"/>
      <c r="AH658" s="21"/>
      <c r="AI658" s="21"/>
      <c r="AJ658" s="21"/>
      <c r="AK658" s="21"/>
      <c r="AL658" s="21"/>
    </row>
    <row r="659" spans="1:38">
      <c r="A659" s="28"/>
      <c r="B659" s="28"/>
      <c r="C659" s="28"/>
      <c r="D659" s="28"/>
      <c r="E659" s="28"/>
      <c r="F659" s="28"/>
      <c r="G659" s="28"/>
      <c r="H659" s="28"/>
      <c r="I659" s="28"/>
      <c r="J659" s="28"/>
      <c r="K659" s="28"/>
      <c r="L659" s="28"/>
      <c r="M659" s="28"/>
      <c r="N659" s="28"/>
      <c r="O659" s="28"/>
      <c r="P659" s="28"/>
      <c r="Q659" s="21"/>
      <c r="R659" s="21"/>
      <c r="S659" s="21"/>
      <c r="T659" s="21"/>
      <c r="U659" s="21"/>
      <c r="V659" s="21"/>
      <c r="W659" s="21"/>
      <c r="X659" s="21"/>
      <c r="Y659" s="21"/>
      <c r="Z659" s="21"/>
      <c r="AA659" s="21"/>
      <c r="AB659" s="21"/>
      <c r="AC659" s="21"/>
      <c r="AD659" s="21"/>
      <c r="AE659" s="21"/>
      <c r="AF659" s="21"/>
      <c r="AG659" s="21"/>
      <c r="AH659" s="21"/>
      <c r="AI659" s="21"/>
      <c r="AJ659" s="21"/>
      <c r="AK659" s="21"/>
      <c r="AL659" s="21"/>
    </row>
    <row r="660" spans="1:38">
      <c r="A660" s="28"/>
      <c r="B660" s="28"/>
      <c r="C660" s="28"/>
      <c r="D660" s="28"/>
      <c r="E660" s="28"/>
      <c r="F660" s="28"/>
      <c r="G660" s="28"/>
      <c r="H660" s="28"/>
      <c r="I660" s="28"/>
      <c r="J660" s="28"/>
      <c r="K660" s="28"/>
      <c r="L660" s="28"/>
      <c r="M660" s="28"/>
      <c r="N660" s="28"/>
      <c r="O660" s="28"/>
      <c r="P660" s="28"/>
      <c r="Q660" s="21"/>
      <c r="R660" s="21"/>
      <c r="S660" s="21"/>
      <c r="T660" s="21"/>
      <c r="U660" s="21"/>
      <c r="V660" s="21"/>
      <c r="W660" s="21"/>
      <c r="X660" s="21"/>
      <c r="Y660" s="21"/>
      <c r="Z660" s="21"/>
      <c r="AA660" s="21"/>
      <c r="AB660" s="21"/>
      <c r="AC660" s="21"/>
      <c r="AD660" s="21"/>
      <c r="AE660" s="21"/>
      <c r="AF660" s="21"/>
      <c r="AG660" s="21"/>
      <c r="AH660" s="21"/>
      <c r="AI660" s="21"/>
      <c r="AJ660" s="21"/>
      <c r="AK660" s="21"/>
      <c r="AL660" s="21"/>
    </row>
    <row r="661" spans="1:38">
      <c r="A661" s="28"/>
      <c r="B661" s="28"/>
      <c r="C661" s="28"/>
      <c r="D661" s="28"/>
      <c r="E661" s="28"/>
      <c r="F661" s="28"/>
      <c r="G661" s="28"/>
      <c r="H661" s="28"/>
      <c r="I661" s="28"/>
      <c r="J661" s="28"/>
      <c r="K661" s="28"/>
      <c r="L661" s="28"/>
      <c r="M661" s="28"/>
      <c r="N661" s="28"/>
      <c r="O661" s="28"/>
      <c r="P661" s="28"/>
      <c r="Q661" s="21"/>
      <c r="R661" s="21"/>
      <c r="S661" s="21"/>
      <c r="T661" s="21"/>
      <c r="U661" s="21"/>
      <c r="V661" s="21"/>
      <c r="W661" s="21"/>
      <c r="X661" s="21"/>
      <c r="Y661" s="21"/>
      <c r="Z661" s="21"/>
      <c r="AA661" s="21"/>
      <c r="AB661" s="21"/>
      <c r="AC661" s="21"/>
      <c r="AD661" s="21"/>
      <c r="AE661" s="21"/>
      <c r="AF661" s="21"/>
      <c r="AG661" s="21"/>
      <c r="AH661" s="21"/>
      <c r="AI661" s="21"/>
      <c r="AJ661" s="21"/>
      <c r="AK661" s="21"/>
      <c r="AL661" s="21"/>
    </row>
    <row r="662" spans="1:38">
      <c r="A662" s="28"/>
      <c r="B662" s="28"/>
      <c r="C662" s="28"/>
      <c r="D662" s="28"/>
      <c r="E662" s="28"/>
      <c r="F662" s="28"/>
      <c r="G662" s="28"/>
      <c r="H662" s="28"/>
      <c r="I662" s="28"/>
      <c r="J662" s="28"/>
      <c r="K662" s="28"/>
      <c r="L662" s="28"/>
      <c r="M662" s="28"/>
      <c r="N662" s="28"/>
      <c r="O662" s="28"/>
      <c r="P662" s="28"/>
      <c r="Q662" s="21"/>
      <c r="R662" s="21"/>
      <c r="S662" s="21"/>
      <c r="T662" s="21"/>
      <c r="U662" s="21"/>
      <c r="V662" s="21"/>
      <c r="W662" s="21"/>
      <c r="X662" s="21"/>
      <c r="Y662" s="21"/>
      <c r="Z662" s="21"/>
      <c r="AA662" s="21"/>
      <c r="AB662" s="21"/>
      <c r="AC662" s="21"/>
      <c r="AD662" s="21"/>
      <c r="AE662" s="21"/>
      <c r="AF662" s="21"/>
      <c r="AG662" s="21"/>
      <c r="AH662" s="21"/>
      <c r="AI662" s="21"/>
      <c r="AJ662" s="21"/>
      <c r="AK662" s="21"/>
      <c r="AL662" s="21"/>
    </row>
    <row r="663" spans="1:38">
      <c r="A663" s="28"/>
      <c r="B663" s="28"/>
      <c r="C663" s="28"/>
      <c r="D663" s="28"/>
      <c r="E663" s="28"/>
      <c r="F663" s="28"/>
      <c r="G663" s="28"/>
      <c r="H663" s="28"/>
      <c r="I663" s="28"/>
      <c r="J663" s="28"/>
      <c r="K663" s="28"/>
      <c r="L663" s="28"/>
      <c r="M663" s="28"/>
      <c r="N663" s="28"/>
      <c r="O663" s="28"/>
      <c r="P663" s="28"/>
      <c r="Q663" s="21"/>
      <c r="R663" s="21"/>
      <c r="S663" s="21"/>
      <c r="T663" s="21"/>
      <c r="U663" s="21"/>
      <c r="V663" s="21"/>
      <c r="W663" s="21"/>
      <c r="X663" s="21"/>
      <c r="Y663" s="21"/>
      <c r="Z663" s="21"/>
      <c r="AA663" s="21"/>
      <c r="AB663" s="21"/>
      <c r="AC663" s="21"/>
      <c r="AD663" s="21"/>
      <c r="AE663" s="21"/>
      <c r="AF663" s="21"/>
      <c r="AG663" s="21"/>
      <c r="AH663" s="21"/>
      <c r="AI663" s="21"/>
      <c r="AJ663" s="21"/>
      <c r="AK663" s="21"/>
      <c r="AL663" s="21"/>
    </row>
    <row r="664" spans="1:38">
      <c r="A664" s="28"/>
      <c r="B664" s="28"/>
      <c r="C664" s="28"/>
      <c r="D664" s="28"/>
      <c r="E664" s="28"/>
      <c r="F664" s="28"/>
      <c r="G664" s="28"/>
      <c r="H664" s="28"/>
      <c r="I664" s="28"/>
      <c r="J664" s="28"/>
      <c r="K664" s="28"/>
      <c r="L664" s="28"/>
      <c r="M664" s="28"/>
      <c r="N664" s="28"/>
      <c r="O664" s="28"/>
      <c r="P664" s="28"/>
      <c r="Q664" s="21"/>
      <c r="R664" s="21"/>
      <c r="S664" s="21"/>
      <c r="T664" s="21"/>
      <c r="U664" s="21"/>
      <c r="V664" s="21"/>
      <c r="W664" s="21"/>
      <c r="X664" s="21"/>
      <c r="Y664" s="21"/>
      <c r="Z664" s="21"/>
      <c r="AA664" s="21"/>
      <c r="AB664" s="21"/>
      <c r="AC664" s="21"/>
      <c r="AD664" s="21"/>
      <c r="AE664" s="21"/>
      <c r="AF664" s="21"/>
      <c r="AG664" s="21"/>
      <c r="AH664" s="21"/>
      <c r="AI664" s="21"/>
      <c r="AJ664" s="21"/>
      <c r="AK664" s="21"/>
      <c r="AL664" s="21"/>
    </row>
    <row r="665" spans="1:38">
      <c r="A665" s="28"/>
      <c r="B665" s="28"/>
      <c r="C665" s="28"/>
      <c r="D665" s="28"/>
      <c r="E665" s="28"/>
      <c r="F665" s="28"/>
      <c r="G665" s="28"/>
      <c r="H665" s="28"/>
      <c r="I665" s="28"/>
      <c r="J665" s="28"/>
      <c r="K665" s="28"/>
      <c r="L665" s="28"/>
      <c r="M665" s="28"/>
      <c r="N665" s="28"/>
      <c r="O665" s="28"/>
      <c r="P665" s="28"/>
      <c r="Q665" s="21"/>
      <c r="R665" s="21"/>
      <c r="S665" s="21"/>
      <c r="T665" s="21"/>
      <c r="U665" s="21"/>
      <c r="V665" s="21"/>
      <c r="W665" s="21"/>
      <c r="X665" s="21"/>
      <c r="Y665" s="21"/>
      <c r="Z665" s="21"/>
      <c r="AA665" s="21"/>
      <c r="AB665" s="21"/>
      <c r="AC665" s="21"/>
      <c r="AD665" s="21"/>
      <c r="AE665" s="21"/>
      <c r="AF665" s="21"/>
      <c r="AG665" s="21"/>
      <c r="AH665" s="21"/>
      <c r="AI665" s="21"/>
      <c r="AJ665" s="21"/>
      <c r="AK665" s="21"/>
      <c r="AL665" s="21"/>
    </row>
    <row r="666" spans="1:38">
      <c r="A666" s="28"/>
      <c r="B666" s="28"/>
      <c r="C666" s="28"/>
      <c r="D666" s="28"/>
      <c r="E666" s="28"/>
      <c r="F666" s="28"/>
      <c r="G666" s="28"/>
      <c r="H666" s="28"/>
      <c r="I666" s="28"/>
      <c r="J666" s="28"/>
      <c r="K666" s="28"/>
      <c r="L666" s="28"/>
      <c r="M666" s="28"/>
      <c r="N666" s="28"/>
      <c r="O666" s="28"/>
      <c r="P666" s="28"/>
      <c r="Q666" s="21"/>
      <c r="R666" s="21"/>
      <c r="S666" s="21"/>
      <c r="T666" s="21"/>
      <c r="U666" s="21"/>
      <c r="V666" s="21"/>
      <c r="W666" s="21"/>
      <c r="X666" s="21"/>
      <c r="Y666" s="21"/>
      <c r="Z666" s="21"/>
      <c r="AA666" s="21"/>
      <c r="AB666" s="21"/>
      <c r="AC666" s="21"/>
      <c r="AD666" s="21"/>
      <c r="AE666" s="21"/>
      <c r="AF666" s="21"/>
      <c r="AG666" s="21"/>
      <c r="AH666" s="21"/>
      <c r="AI666" s="21"/>
      <c r="AJ666" s="21"/>
      <c r="AK666" s="21"/>
      <c r="AL666" s="21"/>
    </row>
    <row r="667" spans="1:38">
      <c r="A667" s="28"/>
      <c r="B667" s="28"/>
      <c r="C667" s="28"/>
      <c r="D667" s="28"/>
      <c r="E667" s="28"/>
      <c r="F667" s="28"/>
      <c r="G667" s="28"/>
      <c r="H667" s="28"/>
      <c r="I667" s="28"/>
      <c r="J667" s="28"/>
      <c r="K667" s="28"/>
      <c r="L667" s="28"/>
      <c r="M667" s="28"/>
      <c r="N667" s="28"/>
      <c r="O667" s="28"/>
      <c r="P667" s="28"/>
      <c r="Q667" s="21"/>
      <c r="R667" s="21"/>
      <c r="S667" s="21"/>
      <c r="T667" s="21"/>
      <c r="U667" s="21"/>
      <c r="V667" s="21"/>
      <c r="W667" s="21"/>
      <c r="X667" s="21"/>
      <c r="Y667" s="21"/>
      <c r="Z667" s="21"/>
      <c r="AA667" s="21"/>
      <c r="AB667" s="21"/>
      <c r="AC667" s="21"/>
      <c r="AD667" s="21"/>
      <c r="AE667" s="21"/>
      <c r="AF667" s="21"/>
      <c r="AG667" s="21"/>
      <c r="AH667" s="21"/>
      <c r="AI667" s="21"/>
      <c r="AJ667" s="21"/>
      <c r="AK667" s="21"/>
      <c r="AL667" s="21"/>
    </row>
    <row r="668" spans="1:38">
      <c r="A668" s="28"/>
      <c r="B668" s="28"/>
      <c r="C668" s="28"/>
      <c r="D668" s="28"/>
      <c r="E668" s="28"/>
      <c r="F668" s="28"/>
      <c r="G668" s="28"/>
      <c r="H668" s="28"/>
      <c r="I668" s="28"/>
      <c r="J668" s="28"/>
      <c r="K668" s="28"/>
      <c r="L668" s="28"/>
      <c r="M668" s="28"/>
      <c r="N668" s="28"/>
      <c r="O668" s="28"/>
      <c r="P668" s="28"/>
      <c r="Q668" s="21"/>
      <c r="R668" s="21"/>
      <c r="S668" s="21"/>
      <c r="T668" s="21"/>
      <c r="U668" s="21"/>
      <c r="V668" s="21"/>
      <c r="W668" s="21"/>
      <c r="X668" s="21"/>
      <c r="Y668" s="21"/>
      <c r="Z668" s="21"/>
      <c r="AA668" s="21"/>
      <c r="AB668" s="21"/>
      <c r="AC668" s="21"/>
      <c r="AD668" s="21"/>
      <c r="AE668" s="21"/>
      <c r="AF668" s="21"/>
      <c r="AG668" s="21"/>
      <c r="AH668" s="21"/>
      <c r="AI668" s="21"/>
      <c r="AJ668" s="21"/>
      <c r="AK668" s="21"/>
      <c r="AL668" s="21"/>
    </row>
    <row r="669" spans="1:38">
      <c r="A669" s="28"/>
      <c r="B669" s="28"/>
      <c r="C669" s="28"/>
      <c r="D669" s="28"/>
      <c r="E669" s="28"/>
      <c r="F669" s="28"/>
      <c r="G669" s="28"/>
      <c r="H669" s="28"/>
      <c r="I669" s="28"/>
      <c r="J669" s="28"/>
      <c r="K669" s="28"/>
      <c r="L669" s="28"/>
      <c r="M669" s="28"/>
      <c r="N669" s="28"/>
      <c r="O669" s="28"/>
      <c r="P669" s="28"/>
      <c r="Q669" s="21"/>
      <c r="R669" s="21"/>
      <c r="S669" s="21"/>
      <c r="T669" s="21"/>
      <c r="U669" s="21"/>
      <c r="V669" s="21"/>
      <c r="W669" s="21"/>
      <c r="X669" s="21"/>
      <c r="Y669" s="21"/>
      <c r="Z669" s="21"/>
      <c r="AA669" s="21"/>
      <c r="AB669" s="21"/>
      <c r="AC669" s="21"/>
      <c r="AD669" s="21"/>
      <c r="AE669" s="21"/>
      <c r="AF669" s="21"/>
      <c r="AG669" s="21"/>
      <c r="AH669" s="21"/>
      <c r="AI669" s="21"/>
      <c r="AJ669" s="21"/>
      <c r="AK669" s="21"/>
      <c r="AL669" s="21"/>
    </row>
    <row r="670" spans="1:38">
      <c r="A670" s="28"/>
      <c r="B670" s="28"/>
      <c r="C670" s="28"/>
      <c r="D670" s="28"/>
      <c r="E670" s="28"/>
      <c r="F670" s="28"/>
      <c r="G670" s="28"/>
      <c r="H670" s="28"/>
      <c r="I670" s="28"/>
      <c r="J670" s="28"/>
      <c r="K670" s="28"/>
      <c r="L670" s="28"/>
      <c r="M670" s="28"/>
      <c r="N670" s="28"/>
      <c r="O670" s="28"/>
      <c r="P670" s="28"/>
      <c r="Q670" s="21"/>
      <c r="R670" s="21"/>
      <c r="S670" s="21"/>
      <c r="T670" s="21"/>
      <c r="U670" s="21"/>
      <c r="V670" s="21"/>
      <c r="W670" s="21"/>
      <c r="X670" s="21"/>
      <c r="Y670" s="21"/>
      <c r="Z670" s="21"/>
      <c r="AA670" s="21"/>
      <c r="AB670" s="21"/>
      <c r="AC670" s="21"/>
      <c r="AD670" s="21"/>
      <c r="AE670" s="21"/>
      <c r="AF670" s="21"/>
      <c r="AG670" s="21"/>
      <c r="AH670" s="21"/>
      <c r="AI670" s="21"/>
      <c r="AJ670" s="21"/>
      <c r="AK670" s="21"/>
      <c r="AL670" s="21"/>
    </row>
    <row r="671" spans="1:38">
      <c r="A671" s="28"/>
      <c r="B671" s="28"/>
      <c r="C671" s="28"/>
      <c r="D671" s="28"/>
      <c r="E671" s="28"/>
      <c r="F671" s="28"/>
      <c r="G671" s="28"/>
      <c r="H671" s="28"/>
      <c r="I671" s="28"/>
      <c r="J671" s="28"/>
      <c r="K671" s="28"/>
      <c r="L671" s="28"/>
      <c r="M671" s="28"/>
      <c r="N671" s="28"/>
      <c r="O671" s="28"/>
      <c r="P671" s="28"/>
      <c r="Q671" s="21"/>
      <c r="R671" s="21"/>
      <c r="S671" s="21"/>
      <c r="T671" s="21"/>
      <c r="U671" s="21"/>
      <c r="V671" s="21"/>
      <c r="W671" s="21"/>
      <c r="X671" s="21"/>
      <c r="Y671" s="21"/>
      <c r="Z671" s="21"/>
      <c r="AA671" s="21"/>
      <c r="AB671" s="21"/>
      <c r="AC671" s="21"/>
      <c r="AD671" s="21"/>
      <c r="AE671" s="21"/>
      <c r="AF671" s="21"/>
      <c r="AG671" s="21"/>
      <c r="AH671" s="21"/>
      <c r="AI671" s="21"/>
      <c r="AJ671" s="21"/>
      <c r="AK671" s="21"/>
      <c r="AL671" s="21"/>
    </row>
    <row r="672" spans="1:38">
      <c r="A672" s="28"/>
      <c r="B672" s="28"/>
      <c r="C672" s="28"/>
      <c r="D672" s="28"/>
      <c r="E672" s="28"/>
      <c r="F672" s="28"/>
      <c r="G672" s="28"/>
      <c r="H672" s="28"/>
      <c r="I672" s="28"/>
      <c r="J672" s="28"/>
      <c r="K672" s="28"/>
      <c r="L672" s="28"/>
      <c r="M672" s="28"/>
      <c r="N672" s="28"/>
      <c r="O672" s="28"/>
      <c r="P672" s="28"/>
      <c r="Q672" s="21"/>
      <c r="R672" s="21"/>
      <c r="S672" s="21"/>
      <c r="T672" s="21"/>
      <c r="U672" s="21"/>
      <c r="V672" s="21"/>
      <c r="W672" s="21"/>
      <c r="X672" s="21"/>
      <c r="Y672" s="21"/>
      <c r="Z672" s="21"/>
      <c r="AA672" s="21"/>
      <c r="AB672" s="21"/>
      <c r="AC672" s="21"/>
      <c r="AD672" s="21"/>
      <c r="AE672" s="21"/>
      <c r="AF672" s="21"/>
      <c r="AG672" s="21"/>
      <c r="AH672" s="21"/>
      <c r="AI672" s="21"/>
      <c r="AJ672" s="21"/>
      <c r="AK672" s="21"/>
      <c r="AL672" s="21"/>
    </row>
    <row r="673" spans="1:38">
      <c r="A673" s="28"/>
      <c r="B673" s="28"/>
      <c r="C673" s="28"/>
      <c r="D673" s="28"/>
      <c r="E673" s="28"/>
      <c r="F673" s="28"/>
      <c r="G673" s="28"/>
      <c r="H673" s="28"/>
      <c r="I673" s="28"/>
      <c r="J673" s="28"/>
      <c r="K673" s="28"/>
      <c r="L673" s="28"/>
      <c r="M673" s="28"/>
      <c r="N673" s="28"/>
      <c r="O673" s="28"/>
      <c r="P673" s="28"/>
      <c r="Q673" s="21"/>
      <c r="R673" s="21"/>
      <c r="S673" s="21"/>
      <c r="T673" s="21"/>
      <c r="U673" s="21"/>
      <c r="V673" s="21"/>
      <c r="W673" s="21"/>
      <c r="X673" s="21"/>
      <c r="Y673" s="21"/>
      <c r="Z673" s="21"/>
      <c r="AA673" s="21"/>
      <c r="AB673" s="21"/>
      <c r="AC673" s="21"/>
      <c r="AD673" s="21"/>
      <c r="AE673" s="21"/>
      <c r="AF673" s="21"/>
      <c r="AG673" s="21"/>
      <c r="AH673" s="21"/>
      <c r="AI673" s="21"/>
      <c r="AJ673" s="21"/>
      <c r="AK673" s="21"/>
      <c r="AL673" s="21"/>
    </row>
    <row r="674" spans="1:38">
      <c r="A674" s="28"/>
      <c r="B674" s="28"/>
      <c r="C674" s="28"/>
      <c r="D674" s="28"/>
      <c r="E674" s="28"/>
      <c r="F674" s="28"/>
      <c r="G674" s="28"/>
      <c r="H674" s="28"/>
      <c r="I674" s="28"/>
      <c r="J674" s="28"/>
      <c r="K674" s="28"/>
      <c r="L674" s="28"/>
      <c r="M674" s="28"/>
      <c r="N674" s="28"/>
      <c r="O674" s="28"/>
      <c r="P674" s="28"/>
      <c r="Q674" s="21"/>
      <c r="R674" s="21"/>
      <c r="S674" s="21"/>
      <c r="T674" s="21"/>
      <c r="U674" s="21"/>
      <c r="V674" s="21"/>
      <c r="W674" s="21"/>
      <c r="X674" s="21"/>
      <c r="Y674" s="21"/>
      <c r="Z674" s="21"/>
      <c r="AA674" s="21"/>
      <c r="AB674" s="21"/>
      <c r="AC674" s="21"/>
      <c r="AD674" s="21"/>
      <c r="AE674" s="21"/>
      <c r="AF674" s="21"/>
      <c r="AG674" s="21"/>
      <c r="AH674" s="21"/>
      <c r="AI674" s="21"/>
      <c r="AJ674" s="21"/>
      <c r="AK674" s="21"/>
      <c r="AL674" s="21"/>
    </row>
    <row r="675" spans="1:38">
      <c r="A675" s="28"/>
      <c r="B675" s="28"/>
      <c r="C675" s="28"/>
      <c r="D675" s="28"/>
      <c r="E675" s="28"/>
      <c r="F675" s="28"/>
      <c r="G675" s="28"/>
      <c r="H675" s="28"/>
      <c r="I675" s="28"/>
      <c r="J675" s="28"/>
      <c r="K675" s="28"/>
      <c r="L675" s="28"/>
      <c r="M675" s="28"/>
      <c r="N675" s="28"/>
      <c r="O675" s="28"/>
      <c r="P675" s="28"/>
      <c r="Q675" s="21"/>
      <c r="R675" s="21"/>
      <c r="S675" s="21"/>
      <c r="T675" s="21"/>
      <c r="U675" s="21"/>
      <c r="V675" s="21"/>
      <c r="W675" s="21"/>
      <c r="X675" s="21"/>
      <c r="Y675" s="21"/>
      <c r="Z675" s="21"/>
      <c r="AA675" s="21"/>
      <c r="AB675" s="21"/>
      <c r="AC675" s="21"/>
      <c r="AD675" s="21"/>
      <c r="AE675" s="21"/>
      <c r="AF675" s="21"/>
      <c r="AG675" s="21"/>
      <c r="AH675" s="21"/>
      <c r="AI675" s="21"/>
      <c r="AJ675" s="21"/>
      <c r="AK675" s="21"/>
      <c r="AL675" s="21"/>
    </row>
    <row r="676" spans="1:38">
      <c r="A676" s="28"/>
      <c r="B676" s="28"/>
      <c r="C676" s="28"/>
      <c r="D676" s="28"/>
      <c r="E676" s="28"/>
      <c r="F676" s="28"/>
      <c r="G676" s="28"/>
      <c r="H676" s="28"/>
      <c r="I676" s="28"/>
      <c r="J676" s="28"/>
      <c r="K676" s="28"/>
      <c r="L676" s="28"/>
      <c r="M676" s="28"/>
      <c r="N676" s="28"/>
      <c r="O676" s="28"/>
      <c r="P676" s="28"/>
      <c r="Q676" s="21"/>
      <c r="R676" s="21"/>
      <c r="S676" s="21"/>
      <c r="T676" s="21"/>
      <c r="U676" s="21"/>
      <c r="V676" s="21"/>
      <c r="W676" s="21"/>
      <c r="X676" s="21"/>
      <c r="Y676" s="21"/>
      <c r="Z676" s="21"/>
      <c r="AA676" s="21"/>
      <c r="AB676" s="21"/>
      <c r="AC676" s="21"/>
      <c r="AD676" s="21"/>
      <c r="AE676" s="21"/>
      <c r="AF676" s="21"/>
      <c r="AG676" s="21"/>
      <c r="AH676" s="21"/>
      <c r="AI676" s="21"/>
      <c r="AJ676" s="21"/>
      <c r="AK676" s="21"/>
      <c r="AL676" s="21"/>
    </row>
    <row r="677" spans="1:38">
      <c r="A677" s="28"/>
      <c r="B677" s="28"/>
      <c r="C677" s="28"/>
      <c r="D677" s="28"/>
      <c r="E677" s="28"/>
      <c r="F677" s="28"/>
      <c r="G677" s="28"/>
      <c r="H677" s="28"/>
      <c r="I677" s="28"/>
      <c r="J677" s="28"/>
      <c r="K677" s="28"/>
      <c r="L677" s="28"/>
      <c r="M677" s="28"/>
      <c r="N677" s="28"/>
      <c r="O677" s="28"/>
      <c r="P677" s="28"/>
      <c r="Q677" s="21"/>
      <c r="R677" s="21"/>
      <c r="S677" s="21"/>
      <c r="T677" s="21"/>
      <c r="U677" s="21"/>
      <c r="V677" s="21"/>
      <c r="W677" s="21"/>
      <c r="X677" s="21"/>
      <c r="Y677" s="21"/>
      <c r="Z677" s="21"/>
      <c r="AA677" s="21"/>
      <c r="AB677" s="21"/>
      <c r="AC677" s="21"/>
      <c r="AD677" s="21"/>
      <c r="AE677" s="21"/>
      <c r="AF677" s="21"/>
      <c r="AG677" s="21"/>
      <c r="AH677" s="21"/>
      <c r="AI677" s="21"/>
      <c r="AJ677" s="21"/>
      <c r="AK677" s="21"/>
      <c r="AL677" s="21"/>
    </row>
    <row r="678" spans="1:38">
      <c r="A678" s="28"/>
      <c r="B678" s="28"/>
      <c r="C678" s="28"/>
      <c r="D678" s="28"/>
      <c r="E678" s="28"/>
      <c r="F678" s="28"/>
      <c r="G678" s="28"/>
      <c r="H678" s="28"/>
      <c r="I678" s="28"/>
      <c r="J678" s="28"/>
      <c r="K678" s="28"/>
      <c r="L678" s="28"/>
      <c r="M678" s="28"/>
      <c r="N678" s="28"/>
      <c r="O678" s="28"/>
      <c r="P678" s="28"/>
      <c r="Q678" s="21"/>
      <c r="R678" s="21"/>
      <c r="S678" s="21"/>
      <c r="T678" s="21"/>
      <c r="U678" s="21"/>
      <c r="V678" s="21"/>
      <c r="W678" s="21"/>
      <c r="X678" s="21"/>
      <c r="Y678" s="21"/>
      <c r="Z678" s="21"/>
      <c r="AA678" s="21"/>
      <c r="AB678" s="21"/>
      <c r="AC678" s="21"/>
      <c r="AD678" s="21"/>
      <c r="AE678" s="21"/>
      <c r="AF678" s="21"/>
      <c r="AG678" s="21"/>
      <c r="AH678" s="21"/>
      <c r="AI678" s="21"/>
      <c r="AJ678" s="21"/>
      <c r="AK678" s="21"/>
      <c r="AL678" s="21"/>
    </row>
    <row r="679" spans="1:38">
      <c r="A679" s="28"/>
      <c r="B679" s="28"/>
      <c r="C679" s="28"/>
      <c r="D679" s="28"/>
      <c r="E679" s="28"/>
      <c r="F679" s="28"/>
      <c r="G679" s="28"/>
      <c r="H679" s="28"/>
      <c r="I679" s="28"/>
      <c r="J679" s="28"/>
      <c r="K679" s="28"/>
      <c r="L679" s="28"/>
      <c r="M679" s="28"/>
      <c r="N679" s="28"/>
      <c r="O679" s="28"/>
      <c r="P679" s="28"/>
      <c r="Q679" s="21"/>
      <c r="R679" s="21"/>
      <c r="S679" s="21"/>
      <c r="T679" s="21"/>
      <c r="U679" s="21"/>
      <c r="V679" s="21"/>
      <c r="W679" s="21"/>
      <c r="X679" s="21"/>
      <c r="Y679" s="21"/>
      <c r="Z679" s="21"/>
      <c r="AA679" s="21"/>
      <c r="AB679" s="21"/>
      <c r="AC679" s="21"/>
      <c r="AD679" s="21"/>
      <c r="AE679" s="21"/>
      <c r="AF679" s="21"/>
      <c r="AG679" s="21"/>
      <c r="AH679" s="21"/>
      <c r="AI679" s="21"/>
      <c r="AJ679" s="21"/>
      <c r="AK679" s="21"/>
      <c r="AL679" s="21"/>
    </row>
    <row r="680" spans="1:38">
      <c r="A680" s="28"/>
      <c r="B680" s="28"/>
      <c r="C680" s="28"/>
      <c r="D680" s="28"/>
      <c r="E680" s="28"/>
      <c r="F680" s="28"/>
      <c r="G680" s="28"/>
      <c r="H680" s="28"/>
      <c r="I680" s="28"/>
      <c r="J680" s="28"/>
      <c r="K680" s="28"/>
      <c r="L680" s="28"/>
      <c r="M680" s="28"/>
      <c r="N680" s="28"/>
      <c r="O680" s="28"/>
      <c r="P680" s="28"/>
      <c r="Q680" s="21"/>
      <c r="R680" s="21"/>
      <c r="S680" s="21"/>
      <c r="T680" s="21"/>
      <c r="U680" s="21"/>
      <c r="V680" s="21"/>
      <c r="W680" s="21"/>
      <c r="X680" s="21"/>
      <c r="Y680" s="21"/>
      <c r="Z680" s="21"/>
      <c r="AA680" s="21"/>
      <c r="AB680" s="21"/>
      <c r="AC680" s="21"/>
      <c r="AD680" s="21"/>
      <c r="AE680" s="21"/>
      <c r="AF680" s="21"/>
      <c r="AG680" s="21"/>
      <c r="AH680" s="21"/>
      <c r="AI680" s="21"/>
      <c r="AJ680" s="21"/>
      <c r="AK680" s="21"/>
      <c r="AL680" s="21"/>
    </row>
    <row r="681" spans="1:38">
      <c r="A681" s="28"/>
      <c r="B681" s="28"/>
      <c r="C681" s="28"/>
      <c r="D681" s="28"/>
      <c r="E681" s="28"/>
      <c r="F681" s="28"/>
      <c r="G681" s="28"/>
      <c r="H681" s="28"/>
      <c r="I681" s="28"/>
      <c r="J681" s="28"/>
      <c r="K681" s="28"/>
      <c r="L681" s="28"/>
      <c r="M681" s="28"/>
      <c r="N681" s="28"/>
      <c r="O681" s="28"/>
      <c r="P681" s="28"/>
      <c r="Q681" s="21"/>
      <c r="R681" s="21"/>
      <c r="S681" s="21"/>
      <c r="T681" s="21"/>
      <c r="U681" s="21"/>
      <c r="V681" s="21"/>
      <c r="W681" s="21"/>
      <c r="X681" s="21"/>
      <c r="Y681" s="21"/>
      <c r="Z681" s="21"/>
      <c r="AA681" s="21"/>
      <c r="AB681" s="21"/>
      <c r="AC681" s="21"/>
      <c r="AD681" s="21"/>
      <c r="AE681" s="21"/>
      <c r="AF681" s="21"/>
      <c r="AG681" s="21"/>
      <c r="AH681" s="21"/>
      <c r="AI681" s="21"/>
      <c r="AJ681" s="21"/>
      <c r="AK681" s="21"/>
      <c r="AL681" s="21"/>
    </row>
    <row r="682" spans="1:38">
      <c r="A682" s="28"/>
      <c r="B682" s="28"/>
      <c r="C682" s="28"/>
      <c r="D682" s="28"/>
      <c r="E682" s="28"/>
      <c r="F682" s="28"/>
      <c r="G682" s="28"/>
      <c r="H682" s="28"/>
      <c r="I682" s="28"/>
      <c r="J682" s="28"/>
      <c r="K682" s="28"/>
      <c r="L682" s="28"/>
      <c r="M682" s="28"/>
      <c r="N682" s="28"/>
      <c r="O682" s="28"/>
      <c r="P682" s="28"/>
      <c r="Q682" s="21"/>
      <c r="R682" s="21"/>
      <c r="S682" s="21"/>
      <c r="T682" s="21"/>
      <c r="U682" s="21"/>
      <c r="V682" s="21"/>
      <c r="W682" s="21"/>
      <c r="X682" s="21"/>
      <c r="Y682" s="21"/>
      <c r="Z682" s="21"/>
      <c r="AA682" s="21"/>
      <c r="AB682" s="21"/>
      <c r="AC682" s="21"/>
      <c r="AD682" s="21"/>
      <c r="AE682" s="21"/>
      <c r="AF682" s="21"/>
      <c r="AG682" s="21"/>
      <c r="AH682" s="21"/>
      <c r="AI682" s="21"/>
      <c r="AJ682" s="21"/>
      <c r="AK682" s="21"/>
      <c r="AL682" s="21"/>
    </row>
    <row r="683" spans="1:38">
      <c r="A683" s="28"/>
      <c r="B683" s="28"/>
      <c r="C683" s="28"/>
      <c r="D683" s="28"/>
      <c r="E683" s="28"/>
      <c r="F683" s="28"/>
      <c r="G683" s="28"/>
      <c r="H683" s="28"/>
      <c r="I683" s="28"/>
      <c r="J683" s="28"/>
      <c r="K683" s="28"/>
      <c r="L683" s="28"/>
      <c r="M683" s="28"/>
      <c r="N683" s="28"/>
      <c r="O683" s="28"/>
      <c r="P683" s="28"/>
      <c r="Q683" s="21"/>
      <c r="R683" s="21"/>
      <c r="S683" s="21"/>
      <c r="T683" s="21"/>
      <c r="U683" s="21"/>
      <c r="V683" s="21"/>
      <c r="W683" s="21"/>
      <c r="X683" s="21"/>
      <c r="Y683" s="21"/>
      <c r="Z683" s="21"/>
      <c r="AA683" s="21"/>
      <c r="AB683" s="21"/>
      <c r="AC683" s="21"/>
      <c r="AD683" s="21"/>
      <c r="AE683" s="21"/>
      <c r="AF683" s="21"/>
      <c r="AG683" s="21"/>
      <c r="AH683" s="21"/>
      <c r="AI683" s="21"/>
      <c r="AJ683" s="21"/>
      <c r="AK683" s="21"/>
      <c r="AL683" s="21"/>
    </row>
    <row r="684" spans="1:38">
      <c r="A684" s="28"/>
      <c r="B684" s="28"/>
      <c r="C684" s="28"/>
      <c r="D684" s="28"/>
      <c r="E684" s="28"/>
      <c r="F684" s="28"/>
      <c r="G684" s="28"/>
      <c r="H684" s="28"/>
      <c r="I684" s="28"/>
      <c r="J684" s="28"/>
      <c r="K684" s="28"/>
      <c r="L684" s="28"/>
      <c r="M684" s="28"/>
      <c r="N684" s="28"/>
      <c r="O684" s="28"/>
      <c r="P684" s="28"/>
      <c r="Q684" s="21"/>
      <c r="R684" s="21"/>
      <c r="S684" s="21"/>
      <c r="T684" s="21"/>
      <c r="U684" s="21"/>
      <c r="V684" s="21"/>
      <c r="W684" s="21"/>
      <c r="X684" s="21"/>
      <c r="Y684" s="21"/>
      <c r="Z684" s="21"/>
      <c r="AA684" s="21"/>
      <c r="AB684" s="21"/>
      <c r="AC684" s="21"/>
      <c r="AD684" s="21"/>
      <c r="AE684" s="21"/>
      <c r="AF684" s="21"/>
      <c r="AG684" s="21"/>
      <c r="AH684" s="21"/>
      <c r="AI684" s="21"/>
      <c r="AJ684" s="21"/>
      <c r="AK684" s="21"/>
      <c r="AL684" s="21"/>
    </row>
    <row r="685" spans="1:38">
      <c r="A685" s="28"/>
      <c r="B685" s="28"/>
      <c r="C685" s="28"/>
      <c r="D685" s="28"/>
      <c r="E685" s="28"/>
      <c r="F685" s="28"/>
      <c r="G685" s="28"/>
      <c r="H685" s="28"/>
      <c r="I685" s="28"/>
      <c r="J685" s="28"/>
      <c r="K685" s="28"/>
      <c r="L685" s="28"/>
      <c r="M685" s="28"/>
      <c r="N685" s="28"/>
      <c r="O685" s="28"/>
      <c r="P685" s="28"/>
      <c r="Q685" s="21"/>
      <c r="R685" s="21"/>
      <c r="S685" s="21"/>
      <c r="T685" s="21"/>
      <c r="U685" s="21"/>
      <c r="V685" s="21"/>
      <c r="W685" s="21"/>
      <c r="X685" s="21"/>
      <c r="Y685" s="21"/>
      <c r="Z685" s="21"/>
      <c r="AA685" s="21"/>
      <c r="AB685" s="21"/>
      <c r="AC685" s="21"/>
      <c r="AD685" s="21"/>
      <c r="AE685" s="21"/>
      <c r="AF685" s="21"/>
      <c r="AG685" s="21"/>
      <c r="AH685" s="21"/>
      <c r="AI685" s="21"/>
      <c r="AJ685" s="21"/>
      <c r="AK685" s="21"/>
      <c r="AL685" s="21"/>
    </row>
    <row r="686" spans="1:38">
      <c r="A686" s="28"/>
      <c r="B686" s="28"/>
      <c r="C686" s="28"/>
      <c r="D686" s="28"/>
      <c r="E686" s="28"/>
      <c r="F686" s="28"/>
      <c r="G686" s="28"/>
      <c r="H686" s="28"/>
      <c r="I686" s="28"/>
      <c r="J686" s="28"/>
      <c r="K686" s="28"/>
      <c r="L686" s="28"/>
      <c r="M686" s="28"/>
      <c r="N686" s="28"/>
      <c r="O686" s="28"/>
      <c r="P686" s="28"/>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8">
      <c r="A687" s="28"/>
      <c r="B687" s="28"/>
      <c r="C687" s="28"/>
      <c r="D687" s="28"/>
      <c r="E687" s="28"/>
      <c r="F687" s="28"/>
      <c r="G687" s="28"/>
      <c r="H687" s="28"/>
      <c r="I687" s="28"/>
      <c r="J687" s="28"/>
      <c r="K687" s="28"/>
      <c r="L687" s="28"/>
      <c r="M687" s="28"/>
      <c r="N687" s="28"/>
      <c r="O687" s="28"/>
      <c r="P687" s="28"/>
      <c r="Q687" s="21"/>
      <c r="R687" s="21"/>
      <c r="S687" s="21"/>
      <c r="T687" s="21"/>
      <c r="U687" s="21"/>
      <c r="V687" s="21"/>
      <c r="W687" s="21"/>
      <c r="X687" s="21"/>
      <c r="Y687" s="21"/>
      <c r="Z687" s="21"/>
      <c r="AA687" s="21"/>
      <c r="AB687" s="21"/>
      <c r="AC687" s="21"/>
      <c r="AD687" s="21"/>
      <c r="AE687" s="21"/>
      <c r="AF687" s="21"/>
      <c r="AG687" s="21"/>
      <c r="AH687" s="21"/>
      <c r="AI687" s="21"/>
      <c r="AJ687" s="21"/>
      <c r="AK687" s="21"/>
      <c r="AL687" s="21"/>
    </row>
    <row r="688" spans="1:38">
      <c r="A688" s="28"/>
      <c r="B688" s="28"/>
      <c r="C688" s="28"/>
      <c r="D688" s="28"/>
      <c r="E688" s="28"/>
      <c r="F688" s="28"/>
      <c r="G688" s="28"/>
      <c r="H688" s="28"/>
      <c r="I688" s="28"/>
      <c r="J688" s="28"/>
      <c r="K688" s="28"/>
      <c r="L688" s="28"/>
      <c r="M688" s="28"/>
      <c r="N688" s="28"/>
      <c r="O688" s="28"/>
      <c r="P688" s="28"/>
      <c r="Q688" s="21"/>
      <c r="R688" s="21"/>
      <c r="S688" s="21"/>
      <c r="T688" s="21"/>
      <c r="U688" s="21"/>
      <c r="V688" s="21"/>
      <c r="W688" s="21"/>
      <c r="X688" s="21"/>
      <c r="Y688" s="21"/>
      <c r="Z688" s="21"/>
      <c r="AA688" s="21"/>
      <c r="AB688" s="21"/>
      <c r="AC688" s="21"/>
      <c r="AD688" s="21"/>
      <c r="AE688" s="21"/>
      <c r="AF688" s="21"/>
      <c r="AG688" s="21"/>
      <c r="AH688" s="21"/>
      <c r="AI688" s="21"/>
      <c r="AJ688" s="21"/>
      <c r="AK688" s="21"/>
      <c r="AL688" s="21"/>
    </row>
    <row r="689" spans="1:38">
      <c r="A689" s="28"/>
      <c r="B689" s="28"/>
      <c r="C689" s="28"/>
      <c r="D689" s="28"/>
      <c r="E689" s="28"/>
      <c r="F689" s="28"/>
      <c r="G689" s="28"/>
      <c r="H689" s="28"/>
      <c r="I689" s="28"/>
      <c r="J689" s="28"/>
      <c r="K689" s="28"/>
      <c r="L689" s="28"/>
      <c r="M689" s="28"/>
      <c r="N689" s="28"/>
      <c r="O689" s="28"/>
      <c r="P689" s="28"/>
      <c r="Q689" s="21"/>
      <c r="R689" s="21"/>
      <c r="S689" s="21"/>
      <c r="T689" s="21"/>
      <c r="U689" s="21"/>
      <c r="V689" s="21"/>
      <c r="W689" s="21"/>
      <c r="X689" s="21"/>
      <c r="Y689" s="21"/>
      <c r="Z689" s="21"/>
      <c r="AA689" s="21"/>
      <c r="AB689" s="21"/>
      <c r="AC689" s="21"/>
      <c r="AD689" s="21"/>
      <c r="AE689" s="21"/>
      <c r="AF689" s="21"/>
      <c r="AG689" s="21"/>
      <c r="AH689" s="21"/>
      <c r="AI689" s="21"/>
      <c r="AJ689" s="21"/>
      <c r="AK689" s="21"/>
      <c r="AL689" s="21"/>
    </row>
    <row r="690" spans="1:38">
      <c r="A690" s="28"/>
      <c r="B690" s="28"/>
      <c r="C690" s="28"/>
      <c r="D690" s="28"/>
      <c r="E690" s="28"/>
      <c r="F690" s="28"/>
      <c r="G690" s="28"/>
      <c r="H690" s="28"/>
      <c r="I690" s="28"/>
      <c r="J690" s="28"/>
      <c r="K690" s="28"/>
      <c r="L690" s="28"/>
      <c r="M690" s="28"/>
      <c r="N690" s="28"/>
      <c r="O690" s="28"/>
      <c r="P690" s="28"/>
      <c r="Q690" s="21"/>
      <c r="R690" s="21"/>
      <c r="S690" s="21"/>
      <c r="T690" s="21"/>
      <c r="U690" s="21"/>
      <c r="V690" s="21"/>
      <c r="W690" s="21"/>
      <c r="X690" s="21"/>
      <c r="Y690" s="21"/>
      <c r="Z690" s="21"/>
      <c r="AA690" s="21"/>
      <c r="AB690" s="21"/>
      <c r="AC690" s="21"/>
      <c r="AD690" s="21"/>
      <c r="AE690" s="21"/>
      <c r="AF690" s="21"/>
      <c r="AG690" s="21"/>
      <c r="AH690" s="21"/>
      <c r="AI690" s="21"/>
      <c r="AJ690" s="21"/>
      <c r="AK690" s="21"/>
      <c r="AL690" s="21"/>
    </row>
    <row r="691" spans="1:38">
      <c r="A691" s="28"/>
      <c r="B691" s="28"/>
      <c r="C691" s="28"/>
      <c r="D691" s="28"/>
      <c r="E691" s="28"/>
      <c r="F691" s="28"/>
      <c r="G691" s="28"/>
      <c r="H691" s="28"/>
      <c r="I691" s="28"/>
      <c r="J691" s="28"/>
      <c r="K691" s="28"/>
      <c r="L691" s="28"/>
      <c r="M691" s="28"/>
      <c r="N691" s="28"/>
      <c r="O691" s="28"/>
      <c r="P691" s="28"/>
      <c r="Q691" s="21"/>
      <c r="R691" s="21"/>
      <c r="S691" s="21"/>
      <c r="T691" s="21"/>
      <c r="U691" s="21"/>
      <c r="V691" s="21"/>
      <c r="W691" s="21"/>
      <c r="X691" s="21"/>
      <c r="Y691" s="21"/>
      <c r="Z691" s="21"/>
      <c r="AA691" s="21"/>
      <c r="AB691" s="21"/>
      <c r="AC691" s="21"/>
      <c r="AD691" s="21"/>
      <c r="AE691" s="21"/>
      <c r="AF691" s="21"/>
      <c r="AG691" s="21"/>
      <c r="AH691" s="21"/>
      <c r="AI691" s="21"/>
      <c r="AJ691" s="21"/>
      <c r="AK691" s="21"/>
      <c r="AL691" s="21"/>
    </row>
    <row r="692" spans="1:38">
      <c r="A692" s="28"/>
      <c r="B692" s="28"/>
      <c r="C692" s="28"/>
      <c r="D692" s="28"/>
      <c r="E692" s="28"/>
      <c r="F692" s="28"/>
      <c r="G692" s="28"/>
      <c r="H692" s="28"/>
      <c r="I692" s="28"/>
      <c r="J692" s="28"/>
      <c r="K692" s="28"/>
      <c r="L692" s="28"/>
      <c r="M692" s="28"/>
      <c r="N692" s="28"/>
      <c r="O692" s="28"/>
      <c r="P692" s="28"/>
      <c r="Q692" s="21"/>
      <c r="R692" s="21"/>
      <c r="S692" s="21"/>
      <c r="T692" s="21"/>
      <c r="U692" s="21"/>
      <c r="V692" s="21"/>
      <c r="W692" s="21"/>
      <c r="X692" s="21"/>
      <c r="Y692" s="21"/>
      <c r="Z692" s="21"/>
      <c r="AA692" s="21"/>
      <c r="AB692" s="21"/>
      <c r="AC692" s="21"/>
      <c r="AD692" s="21"/>
      <c r="AE692" s="21"/>
      <c r="AF692" s="21"/>
      <c r="AG692" s="21"/>
      <c r="AH692" s="21"/>
      <c r="AI692" s="21"/>
      <c r="AJ692" s="21"/>
      <c r="AK692" s="21"/>
      <c r="AL692" s="21"/>
    </row>
    <row r="693" spans="1:38">
      <c r="A693" s="28"/>
      <c r="B693" s="28"/>
      <c r="C693" s="28"/>
      <c r="D693" s="28"/>
      <c r="E693" s="28"/>
      <c r="F693" s="28"/>
      <c r="G693" s="28"/>
      <c r="H693" s="28"/>
      <c r="I693" s="28"/>
      <c r="J693" s="28"/>
      <c r="K693" s="28"/>
      <c r="L693" s="28"/>
      <c r="M693" s="28"/>
      <c r="N693" s="28"/>
      <c r="O693" s="28"/>
      <c r="P693" s="28"/>
      <c r="Q693" s="21"/>
      <c r="R693" s="21"/>
      <c r="S693" s="21"/>
      <c r="T693" s="21"/>
      <c r="U693" s="21"/>
      <c r="V693" s="21"/>
      <c r="W693" s="21"/>
      <c r="X693" s="21"/>
      <c r="Y693" s="21"/>
      <c r="Z693" s="21"/>
      <c r="AA693" s="21"/>
      <c r="AB693" s="21"/>
      <c r="AC693" s="21"/>
      <c r="AD693" s="21"/>
      <c r="AE693" s="21"/>
      <c r="AF693" s="21"/>
      <c r="AG693" s="21"/>
      <c r="AH693" s="21"/>
      <c r="AI693" s="21"/>
      <c r="AJ693" s="21"/>
      <c r="AK693" s="21"/>
      <c r="AL693" s="21"/>
    </row>
    <row r="694" spans="1:38">
      <c r="A694" s="28"/>
      <c r="B694" s="28"/>
      <c r="C694" s="28"/>
      <c r="D694" s="28"/>
      <c r="E694" s="28"/>
      <c r="F694" s="28"/>
      <c r="G694" s="28"/>
      <c r="H694" s="28"/>
      <c r="I694" s="28"/>
      <c r="J694" s="28"/>
      <c r="K694" s="28"/>
      <c r="L694" s="28"/>
      <c r="M694" s="28"/>
      <c r="N694" s="28"/>
      <c r="O694" s="28"/>
      <c r="P694" s="28"/>
      <c r="Q694" s="21"/>
      <c r="R694" s="21"/>
      <c r="S694" s="21"/>
      <c r="T694" s="21"/>
      <c r="U694" s="21"/>
      <c r="V694" s="21"/>
      <c r="W694" s="21"/>
      <c r="X694" s="21"/>
      <c r="Y694" s="21"/>
      <c r="Z694" s="21"/>
      <c r="AA694" s="21"/>
      <c r="AB694" s="21"/>
      <c r="AC694" s="21"/>
      <c r="AD694" s="21"/>
      <c r="AE694" s="21"/>
      <c r="AF694" s="21"/>
      <c r="AG694" s="21"/>
      <c r="AH694" s="21"/>
      <c r="AI694" s="21"/>
      <c r="AJ694" s="21"/>
      <c r="AK694" s="21"/>
      <c r="AL694" s="21"/>
    </row>
    <row r="695" spans="1:38">
      <c r="A695" s="28"/>
      <c r="B695" s="28"/>
      <c r="C695" s="28"/>
      <c r="D695" s="28"/>
      <c r="E695" s="28"/>
      <c r="F695" s="28"/>
      <c r="G695" s="28"/>
      <c r="H695" s="28"/>
      <c r="I695" s="28"/>
      <c r="J695" s="28"/>
      <c r="K695" s="28"/>
      <c r="L695" s="28"/>
      <c r="M695" s="28"/>
      <c r="N695" s="28"/>
      <c r="O695" s="28"/>
      <c r="P695" s="28"/>
      <c r="Q695" s="21"/>
      <c r="R695" s="21"/>
      <c r="S695" s="21"/>
      <c r="T695" s="21"/>
      <c r="U695" s="21"/>
      <c r="V695" s="21"/>
      <c r="W695" s="21"/>
      <c r="X695" s="21"/>
      <c r="Y695" s="21"/>
      <c r="Z695" s="21"/>
      <c r="AA695" s="21"/>
      <c r="AB695" s="21"/>
      <c r="AC695" s="21"/>
      <c r="AD695" s="21"/>
      <c r="AE695" s="21"/>
      <c r="AF695" s="21"/>
      <c r="AG695" s="21"/>
      <c r="AH695" s="21"/>
      <c r="AI695" s="21"/>
      <c r="AJ695" s="21"/>
      <c r="AK695" s="21"/>
      <c r="AL695" s="21"/>
    </row>
    <row r="696" spans="1:38">
      <c r="A696" s="28"/>
      <c r="B696" s="28"/>
      <c r="C696" s="28"/>
      <c r="D696" s="28"/>
      <c r="E696" s="28"/>
      <c r="F696" s="28"/>
      <c r="G696" s="28"/>
      <c r="H696" s="28"/>
      <c r="I696" s="28"/>
      <c r="J696" s="28"/>
      <c r="K696" s="28"/>
      <c r="L696" s="28"/>
      <c r="M696" s="28"/>
      <c r="N696" s="28"/>
      <c r="O696" s="28"/>
      <c r="P696" s="28"/>
      <c r="Q696" s="21"/>
      <c r="R696" s="21"/>
      <c r="S696" s="21"/>
      <c r="T696" s="21"/>
      <c r="U696" s="21"/>
      <c r="V696" s="21"/>
      <c r="W696" s="21"/>
      <c r="X696" s="21"/>
      <c r="Y696" s="21"/>
      <c r="Z696" s="21"/>
      <c r="AA696" s="21"/>
      <c r="AB696" s="21"/>
      <c r="AC696" s="21"/>
      <c r="AD696" s="21"/>
      <c r="AE696" s="21"/>
      <c r="AF696" s="21"/>
      <c r="AG696" s="21"/>
      <c r="AH696" s="21"/>
      <c r="AI696" s="21"/>
      <c r="AJ696" s="21"/>
      <c r="AK696" s="21"/>
      <c r="AL696" s="21"/>
    </row>
    <row r="697" spans="1:38">
      <c r="A697" s="28"/>
      <c r="B697" s="28"/>
      <c r="C697" s="28"/>
      <c r="D697" s="28"/>
      <c r="E697" s="28"/>
      <c r="F697" s="28"/>
      <c r="G697" s="28"/>
      <c r="H697" s="28"/>
      <c r="I697" s="28"/>
      <c r="J697" s="28"/>
      <c r="K697" s="28"/>
      <c r="L697" s="28"/>
      <c r="M697" s="28"/>
      <c r="N697" s="28"/>
      <c r="O697" s="28"/>
      <c r="P697" s="28"/>
      <c r="Q697" s="21"/>
      <c r="R697" s="21"/>
      <c r="S697" s="21"/>
      <c r="T697" s="21"/>
      <c r="U697" s="21"/>
      <c r="V697" s="21"/>
      <c r="W697" s="21"/>
      <c r="X697" s="21"/>
      <c r="Y697" s="21"/>
      <c r="Z697" s="21"/>
      <c r="AA697" s="21"/>
      <c r="AB697" s="21"/>
      <c r="AC697" s="21"/>
      <c r="AD697" s="21"/>
      <c r="AE697" s="21"/>
      <c r="AF697" s="21"/>
      <c r="AG697" s="21"/>
      <c r="AH697" s="21"/>
      <c r="AI697" s="21"/>
      <c r="AJ697" s="21"/>
      <c r="AK697" s="21"/>
      <c r="AL697" s="21"/>
    </row>
    <row r="698" spans="1:38">
      <c r="A698" s="28"/>
      <c r="B698" s="28"/>
      <c r="C698" s="28"/>
      <c r="D698" s="28"/>
      <c r="E698" s="28"/>
      <c r="F698" s="28"/>
      <c r="G698" s="28"/>
      <c r="H698" s="28"/>
      <c r="I698" s="28"/>
      <c r="J698" s="28"/>
      <c r="K698" s="28"/>
      <c r="L698" s="28"/>
      <c r="M698" s="28"/>
      <c r="N698" s="28"/>
      <c r="O698" s="28"/>
      <c r="P698" s="28"/>
      <c r="Q698" s="21"/>
      <c r="R698" s="21"/>
      <c r="S698" s="21"/>
      <c r="T698" s="21"/>
      <c r="U698" s="21"/>
      <c r="V698" s="21"/>
      <c r="W698" s="21"/>
      <c r="X698" s="21"/>
      <c r="Y698" s="21"/>
      <c r="Z698" s="21"/>
      <c r="AA698" s="21"/>
      <c r="AB698" s="21"/>
      <c r="AC698" s="21"/>
      <c r="AD698" s="21"/>
      <c r="AE698" s="21"/>
      <c r="AF698" s="21"/>
      <c r="AG698" s="21"/>
      <c r="AH698" s="21"/>
      <c r="AI698" s="21"/>
      <c r="AJ698" s="21"/>
      <c r="AK698" s="21"/>
      <c r="AL698" s="21"/>
    </row>
    <row r="699" spans="1:38">
      <c r="A699" s="28"/>
      <c r="B699" s="28"/>
      <c r="C699" s="28"/>
      <c r="D699" s="28"/>
      <c r="E699" s="28"/>
      <c r="F699" s="28"/>
      <c r="G699" s="28"/>
      <c r="H699" s="28"/>
      <c r="I699" s="28"/>
      <c r="J699" s="28"/>
      <c r="K699" s="28"/>
      <c r="L699" s="28"/>
      <c r="M699" s="28"/>
      <c r="N699" s="28"/>
      <c r="O699" s="28"/>
      <c r="P699" s="28"/>
      <c r="Q699" s="21"/>
      <c r="R699" s="21"/>
      <c r="S699" s="21"/>
      <c r="T699" s="21"/>
      <c r="U699" s="21"/>
      <c r="V699" s="21"/>
      <c r="W699" s="21"/>
      <c r="X699" s="21"/>
      <c r="Y699" s="21"/>
      <c r="Z699" s="21"/>
      <c r="AA699" s="21"/>
      <c r="AB699" s="21"/>
      <c r="AC699" s="21"/>
      <c r="AD699" s="21"/>
      <c r="AE699" s="21"/>
      <c r="AF699" s="21"/>
      <c r="AG699" s="21"/>
      <c r="AH699" s="21"/>
      <c r="AI699" s="21"/>
      <c r="AJ699" s="21"/>
      <c r="AK699" s="21"/>
      <c r="AL699" s="21"/>
    </row>
    <row r="700" spans="1:38">
      <c r="A700" s="28"/>
      <c r="B700" s="28"/>
      <c r="C700" s="28"/>
      <c r="D700" s="28"/>
      <c r="E700" s="28"/>
      <c r="F700" s="28"/>
      <c r="G700" s="28"/>
      <c r="H700" s="28"/>
      <c r="I700" s="28"/>
      <c r="J700" s="28"/>
      <c r="K700" s="28"/>
      <c r="L700" s="28"/>
      <c r="M700" s="28"/>
      <c r="N700" s="28"/>
      <c r="O700" s="28"/>
      <c r="P700" s="28"/>
      <c r="Q700" s="21"/>
      <c r="R700" s="21"/>
      <c r="S700" s="21"/>
      <c r="T700" s="21"/>
      <c r="U700" s="21"/>
      <c r="V700" s="21"/>
      <c r="W700" s="21"/>
      <c r="X700" s="21"/>
      <c r="Y700" s="21"/>
      <c r="Z700" s="21"/>
      <c r="AA700" s="21"/>
      <c r="AB700" s="21"/>
      <c r="AC700" s="21"/>
      <c r="AD700" s="21"/>
      <c r="AE700" s="21"/>
      <c r="AF700" s="21"/>
      <c r="AG700" s="21"/>
      <c r="AH700" s="21"/>
      <c r="AI700" s="21"/>
      <c r="AJ700" s="21"/>
      <c r="AK700" s="21"/>
      <c r="AL700" s="21"/>
    </row>
    <row r="701" spans="1:38">
      <c r="A701" s="28"/>
      <c r="B701" s="28"/>
      <c r="C701" s="28"/>
      <c r="D701" s="28"/>
      <c r="E701" s="28"/>
      <c r="F701" s="28"/>
      <c r="G701" s="28"/>
      <c r="H701" s="28"/>
      <c r="I701" s="28"/>
      <c r="J701" s="28"/>
      <c r="K701" s="28"/>
      <c r="L701" s="28"/>
      <c r="M701" s="28"/>
      <c r="N701" s="28"/>
      <c r="O701" s="28"/>
      <c r="P701" s="28"/>
      <c r="Q701" s="21"/>
      <c r="R701" s="21"/>
      <c r="S701" s="21"/>
      <c r="T701" s="21"/>
      <c r="U701" s="21"/>
      <c r="V701" s="21"/>
      <c r="W701" s="21"/>
      <c r="X701" s="21"/>
      <c r="Y701" s="21"/>
      <c r="Z701" s="21"/>
      <c r="AA701" s="21"/>
      <c r="AB701" s="21"/>
      <c r="AC701" s="21"/>
      <c r="AD701" s="21"/>
      <c r="AE701" s="21"/>
      <c r="AF701" s="21"/>
      <c r="AG701" s="21"/>
      <c r="AH701" s="21"/>
      <c r="AI701" s="21"/>
      <c r="AJ701" s="21"/>
      <c r="AK701" s="21"/>
      <c r="AL701" s="21"/>
    </row>
    <row r="702" spans="1:38">
      <c r="A702" s="28"/>
      <c r="B702" s="28"/>
      <c r="C702" s="28"/>
      <c r="D702" s="28"/>
      <c r="E702" s="28"/>
      <c r="F702" s="28"/>
      <c r="G702" s="28"/>
      <c r="H702" s="28"/>
      <c r="I702" s="28"/>
      <c r="J702" s="28"/>
      <c r="K702" s="28"/>
      <c r="L702" s="28"/>
      <c r="M702" s="28"/>
      <c r="N702" s="28"/>
      <c r="O702" s="28"/>
      <c r="P702" s="28"/>
      <c r="Q702" s="21"/>
      <c r="R702" s="21"/>
      <c r="S702" s="21"/>
      <c r="T702" s="21"/>
      <c r="U702" s="21"/>
      <c r="V702" s="21"/>
      <c r="W702" s="21"/>
      <c r="X702" s="21"/>
      <c r="Y702" s="21"/>
      <c r="Z702" s="21"/>
      <c r="AA702" s="21"/>
      <c r="AB702" s="21"/>
      <c r="AC702" s="21"/>
      <c r="AD702" s="21"/>
      <c r="AE702" s="21"/>
      <c r="AF702" s="21"/>
      <c r="AG702" s="21"/>
      <c r="AH702" s="21"/>
      <c r="AI702" s="21"/>
      <c r="AJ702" s="21"/>
      <c r="AK702" s="21"/>
      <c r="AL702" s="21"/>
    </row>
    <row r="703" spans="1:38">
      <c r="A703" s="28"/>
      <c r="B703" s="28"/>
      <c r="C703" s="28"/>
      <c r="D703" s="28"/>
      <c r="E703" s="28"/>
      <c r="F703" s="28"/>
      <c r="G703" s="28"/>
      <c r="H703" s="28"/>
      <c r="I703" s="28"/>
      <c r="J703" s="28"/>
      <c r="K703" s="28"/>
      <c r="L703" s="28"/>
      <c r="M703" s="28"/>
      <c r="N703" s="28"/>
      <c r="O703" s="28"/>
      <c r="P703" s="28"/>
      <c r="Q703" s="21"/>
      <c r="R703" s="21"/>
      <c r="S703" s="21"/>
      <c r="T703" s="21"/>
      <c r="U703" s="21"/>
      <c r="V703" s="21"/>
      <c r="W703" s="21"/>
      <c r="X703" s="21"/>
      <c r="Y703" s="21"/>
      <c r="Z703" s="21"/>
      <c r="AA703" s="21"/>
      <c r="AB703" s="21"/>
      <c r="AC703" s="21"/>
      <c r="AD703" s="21"/>
      <c r="AE703" s="21"/>
      <c r="AF703" s="21"/>
      <c r="AG703" s="21"/>
      <c r="AH703" s="21"/>
      <c r="AI703" s="21"/>
      <c r="AJ703" s="21"/>
      <c r="AK703" s="21"/>
      <c r="AL703" s="21"/>
    </row>
    <row r="704" spans="1:38">
      <c r="A704" s="28"/>
      <c r="B704" s="28"/>
      <c r="C704" s="28"/>
      <c r="D704" s="28"/>
      <c r="E704" s="28"/>
      <c r="F704" s="28"/>
      <c r="G704" s="28"/>
      <c r="H704" s="28"/>
      <c r="I704" s="28"/>
      <c r="J704" s="28"/>
      <c r="K704" s="28"/>
      <c r="L704" s="28"/>
      <c r="M704" s="28"/>
      <c r="N704" s="28"/>
      <c r="O704" s="28"/>
      <c r="P704" s="28"/>
      <c r="Q704" s="21"/>
      <c r="R704" s="21"/>
      <c r="S704" s="21"/>
      <c r="T704" s="21"/>
      <c r="U704" s="21"/>
      <c r="V704" s="21"/>
      <c r="W704" s="21"/>
      <c r="X704" s="21"/>
      <c r="Y704" s="21"/>
      <c r="Z704" s="21"/>
      <c r="AA704" s="21"/>
      <c r="AB704" s="21"/>
      <c r="AC704" s="21"/>
      <c r="AD704" s="21"/>
      <c r="AE704" s="21"/>
      <c r="AF704" s="21"/>
      <c r="AG704" s="21"/>
      <c r="AH704" s="21"/>
      <c r="AI704" s="21"/>
      <c r="AJ704" s="21"/>
      <c r="AK704" s="21"/>
      <c r="AL704" s="21"/>
    </row>
    <row r="705" spans="1:38">
      <c r="A705" s="28"/>
      <c r="B705" s="28"/>
      <c r="C705" s="28"/>
      <c r="D705" s="28"/>
      <c r="E705" s="28"/>
      <c r="F705" s="28"/>
      <c r="G705" s="28"/>
      <c r="H705" s="28"/>
      <c r="I705" s="28"/>
      <c r="J705" s="28"/>
      <c r="K705" s="28"/>
      <c r="L705" s="28"/>
      <c r="M705" s="28"/>
      <c r="N705" s="28"/>
      <c r="O705" s="28"/>
      <c r="P705" s="28"/>
      <c r="Q705" s="21"/>
      <c r="R705" s="21"/>
      <c r="S705" s="21"/>
      <c r="T705" s="21"/>
      <c r="U705" s="21"/>
      <c r="V705" s="21"/>
      <c r="W705" s="21"/>
      <c r="X705" s="21"/>
      <c r="Y705" s="21"/>
      <c r="Z705" s="21"/>
      <c r="AA705" s="21"/>
      <c r="AB705" s="21"/>
      <c r="AC705" s="21"/>
      <c r="AD705" s="21"/>
      <c r="AE705" s="21"/>
      <c r="AF705" s="21"/>
      <c r="AG705" s="21"/>
      <c r="AH705" s="21"/>
      <c r="AI705" s="21"/>
      <c r="AJ705" s="21"/>
      <c r="AK705" s="21"/>
      <c r="AL705" s="21"/>
    </row>
    <row r="706" spans="1:38">
      <c r="A706" s="28"/>
      <c r="B706" s="28"/>
      <c r="C706" s="28"/>
      <c r="D706" s="28"/>
      <c r="E706" s="28"/>
      <c r="F706" s="28"/>
      <c r="G706" s="28"/>
      <c r="H706" s="28"/>
      <c r="I706" s="28"/>
      <c r="J706" s="28"/>
      <c r="K706" s="28"/>
      <c r="L706" s="28"/>
      <c r="M706" s="28"/>
      <c r="N706" s="28"/>
      <c r="O706" s="28"/>
      <c r="P706" s="28"/>
      <c r="Q706" s="21"/>
      <c r="R706" s="21"/>
      <c r="S706" s="21"/>
      <c r="T706" s="21"/>
      <c r="U706" s="21"/>
      <c r="V706" s="21"/>
      <c r="W706" s="21"/>
      <c r="X706" s="21"/>
      <c r="Y706" s="21"/>
      <c r="Z706" s="21"/>
      <c r="AA706" s="21"/>
      <c r="AB706" s="21"/>
      <c r="AC706" s="21"/>
      <c r="AD706" s="21"/>
      <c r="AE706" s="21"/>
      <c r="AF706" s="21"/>
      <c r="AG706" s="21"/>
      <c r="AH706" s="21"/>
      <c r="AI706" s="21"/>
      <c r="AJ706" s="21"/>
      <c r="AK706" s="21"/>
      <c r="AL706" s="21"/>
    </row>
    <row r="707" spans="1:38">
      <c r="A707" s="28"/>
      <c r="B707" s="28"/>
      <c r="C707" s="28"/>
      <c r="D707" s="28"/>
      <c r="E707" s="28"/>
      <c r="F707" s="28"/>
      <c r="G707" s="28"/>
      <c r="H707" s="28"/>
      <c r="I707" s="28"/>
      <c r="J707" s="28"/>
      <c r="K707" s="28"/>
      <c r="L707" s="28"/>
      <c r="M707" s="28"/>
      <c r="N707" s="28"/>
      <c r="O707" s="28"/>
      <c r="P707" s="28"/>
      <c r="Q707" s="21"/>
      <c r="R707" s="21"/>
      <c r="S707" s="21"/>
      <c r="T707" s="21"/>
      <c r="U707" s="21"/>
      <c r="V707" s="21"/>
      <c r="W707" s="21"/>
      <c r="X707" s="21"/>
      <c r="Y707" s="21"/>
      <c r="Z707" s="21"/>
      <c r="AA707" s="21"/>
      <c r="AB707" s="21"/>
      <c r="AC707" s="21"/>
      <c r="AD707" s="21"/>
      <c r="AE707" s="21"/>
      <c r="AF707" s="21"/>
      <c r="AG707" s="21"/>
      <c r="AH707" s="21"/>
      <c r="AI707" s="21"/>
      <c r="AJ707" s="21"/>
      <c r="AK707" s="21"/>
      <c r="AL707" s="21"/>
    </row>
    <row r="708" spans="1:38">
      <c r="A708" s="28"/>
      <c r="B708" s="28"/>
      <c r="C708" s="28"/>
      <c r="D708" s="28"/>
      <c r="E708" s="28"/>
      <c r="F708" s="28"/>
      <c r="G708" s="28"/>
      <c r="H708" s="28"/>
      <c r="I708" s="28"/>
      <c r="J708" s="28"/>
      <c r="K708" s="28"/>
      <c r="L708" s="28"/>
      <c r="M708" s="28"/>
      <c r="N708" s="28"/>
      <c r="O708" s="28"/>
      <c r="P708" s="28"/>
      <c r="Q708" s="21"/>
      <c r="R708" s="21"/>
      <c r="S708" s="21"/>
      <c r="T708" s="21"/>
      <c r="U708" s="21"/>
      <c r="V708" s="21"/>
      <c r="W708" s="21"/>
      <c r="X708" s="21"/>
      <c r="Y708" s="21"/>
      <c r="Z708" s="21"/>
      <c r="AA708" s="21"/>
      <c r="AB708" s="21"/>
      <c r="AC708" s="21"/>
      <c r="AD708" s="21"/>
      <c r="AE708" s="21"/>
      <c r="AF708" s="21"/>
      <c r="AG708" s="21"/>
      <c r="AH708" s="21"/>
      <c r="AI708" s="21"/>
      <c r="AJ708" s="21"/>
      <c r="AK708" s="21"/>
      <c r="AL708" s="21"/>
    </row>
    <row r="709" spans="1:38">
      <c r="A709" s="28"/>
      <c r="B709" s="28"/>
      <c r="C709" s="28"/>
      <c r="D709" s="28"/>
      <c r="E709" s="28"/>
      <c r="F709" s="28"/>
      <c r="G709" s="28"/>
      <c r="H709" s="28"/>
      <c r="I709" s="28"/>
      <c r="J709" s="28"/>
      <c r="K709" s="28"/>
      <c r="L709" s="28"/>
      <c r="M709" s="28"/>
      <c r="N709" s="28"/>
      <c r="O709" s="28"/>
      <c r="P709" s="28"/>
      <c r="Q709" s="21"/>
      <c r="R709" s="21"/>
      <c r="S709" s="21"/>
      <c r="T709" s="21"/>
      <c r="U709" s="21"/>
      <c r="V709" s="21"/>
      <c r="W709" s="21"/>
      <c r="X709" s="21"/>
      <c r="Y709" s="21"/>
      <c r="Z709" s="21"/>
      <c r="AA709" s="21"/>
      <c r="AB709" s="21"/>
      <c r="AC709" s="21"/>
      <c r="AD709" s="21"/>
      <c r="AE709" s="21"/>
      <c r="AF709" s="21"/>
      <c r="AG709" s="21"/>
      <c r="AH709" s="21"/>
      <c r="AI709" s="21"/>
      <c r="AJ709" s="21"/>
      <c r="AK709" s="21"/>
      <c r="AL709" s="21"/>
    </row>
    <row r="710" spans="1:38">
      <c r="A710" s="28"/>
      <c r="B710" s="28"/>
      <c r="C710" s="28"/>
      <c r="D710" s="28"/>
      <c r="E710" s="28"/>
      <c r="F710" s="28"/>
      <c r="G710" s="28"/>
      <c r="H710" s="28"/>
      <c r="I710" s="28"/>
      <c r="J710" s="28"/>
      <c r="K710" s="28"/>
      <c r="L710" s="28"/>
      <c r="M710" s="28"/>
      <c r="N710" s="28"/>
      <c r="O710" s="28"/>
      <c r="P710" s="28"/>
      <c r="Q710" s="21"/>
      <c r="R710" s="21"/>
      <c r="S710" s="21"/>
      <c r="T710" s="21"/>
      <c r="U710" s="21"/>
      <c r="V710" s="21"/>
      <c r="W710" s="21"/>
      <c r="X710" s="21"/>
      <c r="Y710" s="21"/>
      <c r="Z710" s="21"/>
      <c r="AA710" s="21"/>
      <c r="AB710" s="21"/>
      <c r="AC710" s="21"/>
      <c r="AD710" s="21"/>
      <c r="AE710" s="21"/>
      <c r="AF710" s="21"/>
      <c r="AG710" s="21"/>
      <c r="AH710" s="21"/>
      <c r="AI710" s="21"/>
      <c r="AJ710" s="21"/>
      <c r="AK710" s="21"/>
      <c r="AL710" s="21"/>
    </row>
    <row r="711" spans="1:38">
      <c r="A711" s="28"/>
      <c r="B711" s="28"/>
      <c r="C711" s="28"/>
      <c r="D711" s="28"/>
      <c r="E711" s="28"/>
      <c r="F711" s="28"/>
      <c r="G711" s="28"/>
      <c r="H711" s="28"/>
      <c r="I711" s="28"/>
      <c r="J711" s="28"/>
      <c r="K711" s="28"/>
      <c r="L711" s="28"/>
      <c r="M711" s="28"/>
      <c r="N711" s="28"/>
      <c r="O711" s="28"/>
      <c r="P711" s="28"/>
      <c r="Q711" s="21"/>
      <c r="R711" s="21"/>
      <c r="S711" s="21"/>
      <c r="T711" s="21"/>
      <c r="U711" s="21"/>
      <c r="V711" s="21"/>
      <c r="W711" s="21"/>
      <c r="X711" s="21"/>
      <c r="Y711" s="21"/>
      <c r="Z711" s="21"/>
      <c r="AA711" s="21"/>
      <c r="AB711" s="21"/>
      <c r="AC711" s="21"/>
      <c r="AD711" s="21"/>
      <c r="AE711" s="21"/>
      <c r="AF711" s="21"/>
      <c r="AG711" s="21"/>
      <c r="AH711" s="21"/>
      <c r="AI711" s="21"/>
      <c r="AJ711" s="21"/>
      <c r="AK711" s="21"/>
      <c r="AL711" s="21"/>
    </row>
    <row r="712" spans="1:38">
      <c r="A712" s="28"/>
      <c r="B712" s="28"/>
      <c r="C712" s="28"/>
      <c r="D712" s="28"/>
      <c r="E712" s="28"/>
      <c r="F712" s="28"/>
      <c r="G712" s="28"/>
      <c r="H712" s="28"/>
      <c r="I712" s="28"/>
      <c r="J712" s="28"/>
      <c r="K712" s="28"/>
      <c r="L712" s="28"/>
      <c r="M712" s="28"/>
      <c r="N712" s="28"/>
      <c r="O712" s="28"/>
      <c r="P712" s="28"/>
      <c r="Q712" s="21"/>
      <c r="R712" s="21"/>
      <c r="S712" s="21"/>
      <c r="T712" s="21"/>
      <c r="U712" s="21"/>
      <c r="V712" s="21"/>
      <c r="W712" s="21"/>
      <c r="X712" s="21"/>
      <c r="Y712" s="21"/>
      <c r="Z712" s="21"/>
      <c r="AA712" s="21"/>
      <c r="AB712" s="21"/>
      <c r="AC712" s="21"/>
      <c r="AD712" s="21"/>
      <c r="AE712" s="21"/>
      <c r="AF712" s="21"/>
      <c r="AG712" s="21"/>
      <c r="AH712" s="21"/>
      <c r="AI712" s="21"/>
      <c r="AJ712" s="21"/>
      <c r="AK712" s="21"/>
      <c r="AL712" s="21"/>
    </row>
    <row r="713" spans="1:38">
      <c r="A713" s="28"/>
      <c r="B713" s="28"/>
      <c r="C713" s="28"/>
      <c r="D713" s="28"/>
      <c r="E713" s="28"/>
      <c r="F713" s="28"/>
      <c r="G713" s="28"/>
      <c r="H713" s="28"/>
      <c r="I713" s="28"/>
      <c r="J713" s="28"/>
      <c r="K713" s="28"/>
      <c r="L713" s="28"/>
      <c r="M713" s="28"/>
      <c r="N713" s="28"/>
      <c r="O713" s="28"/>
      <c r="P713" s="28"/>
      <c r="Q713" s="21"/>
      <c r="R713" s="21"/>
      <c r="S713" s="21"/>
      <c r="T713" s="21"/>
      <c r="U713" s="21"/>
      <c r="V713" s="21"/>
      <c r="W713" s="21"/>
      <c r="X713" s="21"/>
      <c r="Y713" s="21"/>
      <c r="Z713" s="21"/>
      <c r="AA713" s="21"/>
      <c r="AB713" s="21"/>
      <c r="AC713" s="21"/>
      <c r="AD713" s="21"/>
      <c r="AE713" s="21"/>
      <c r="AF713" s="21"/>
      <c r="AG713" s="21"/>
      <c r="AH713" s="21"/>
      <c r="AI713" s="21"/>
      <c r="AJ713" s="21"/>
      <c r="AK713" s="21"/>
      <c r="AL713" s="21"/>
    </row>
    <row r="714" spans="1:38">
      <c r="A714" s="28"/>
      <c r="B714" s="28"/>
      <c r="C714" s="28"/>
      <c r="D714" s="28"/>
      <c r="E714" s="28"/>
      <c r="F714" s="28"/>
      <c r="G714" s="28"/>
      <c r="H714" s="28"/>
      <c r="I714" s="28"/>
      <c r="J714" s="28"/>
      <c r="K714" s="28"/>
      <c r="L714" s="28"/>
      <c r="M714" s="28"/>
      <c r="N714" s="28"/>
      <c r="O714" s="28"/>
      <c r="P714" s="28"/>
      <c r="Q714" s="21"/>
      <c r="R714" s="21"/>
      <c r="S714" s="21"/>
      <c r="T714" s="21"/>
      <c r="U714" s="21"/>
      <c r="V714" s="21"/>
      <c r="W714" s="21"/>
      <c r="X714" s="21"/>
      <c r="Y714" s="21"/>
      <c r="Z714" s="21"/>
      <c r="AA714" s="21"/>
      <c r="AB714" s="21"/>
      <c r="AC714" s="21"/>
      <c r="AD714" s="21"/>
      <c r="AE714" s="21"/>
      <c r="AF714" s="21"/>
      <c r="AG714" s="21"/>
      <c r="AH714" s="21"/>
      <c r="AI714" s="21"/>
      <c r="AJ714" s="21"/>
      <c r="AK714" s="21"/>
      <c r="AL714" s="21"/>
    </row>
    <row r="715" spans="1:38">
      <c r="A715" s="28"/>
      <c r="B715" s="28"/>
      <c r="C715" s="28"/>
      <c r="D715" s="28"/>
      <c r="E715" s="28"/>
      <c r="F715" s="28"/>
      <c r="G715" s="28"/>
      <c r="H715" s="28"/>
      <c r="I715" s="28"/>
      <c r="J715" s="28"/>
      <c r="K715" s="28"/>
      <c r="L715" s="28"/>
      <c r="M715" s="28"/>
      <c r="N715" s="28"/>
      <c r="O715" s="28"/>
      <c r="P715" s="28"/>
      <c r="Q715" s="21"/>
      <c r="R715" s="21"/>
      <c r="S715" s="21"/>
      <c r="T715" s="21"/>
      <c r="U715" s="21"/>
      <c r="V715" s="21"/>
      <c r="W715" s="21"/>
      <c r="X715" s="21"/>
      <c r="Y715" s="21"/>
      <c r="Z715" s="21"/>
      <c r="AA715" s="21"/>
      <c r="AB715" s="21"/>
      <c r="AC715" s="21"/>
      <c r="AD715" s="21"/>
      <c r="AE715" s="21"/>
      <c r="AF715" s="21"/>
      <c r="AG715" s="21"/>
      <c r="AH715" s="21"/>
      <c r="AI715" s="21"/>
      <c r="AJ715" s="21"/>
      <c r="AK715" s="21"/>
      <c r="AL715" s="21"/>
    </row>
    <row r="716" spans="1:38">
      <c r="A716" s="28"/>
      <c r="B716" s="28"/>
      <c r="C716" s="28"/>
      <c r="D716" s="28"/>
      <c r="E716" s="28"/>
      <c r="F716" s="28"/>
      <c r="G716" s="28"/>
      <c r="H716" s="28"/>
      <c r="I716" s="28"/>
      <c r="J716" s="28"/>
      <c r="K716" s="28"/>
      <c r="L716" s="28"/>
      <c r="M716" s="28"/>
      <c r="N716" s="28"/>
      <c r="O716" s="28"/>
      <c r="P716" s="28"/>
      <c r="Q716" s="21"/>
      <c r="R716" s="21"/>
      <c r="S716" s="21"/>
      <c r="T716" s="21"/>
      <c r="U716" s="21"/>
      <c r="V716" s="21"/>
      <c r="W716" s="21"/>
      <c r="X716" s="21"/>
      <c r="Y716" s="21"/>
      <c r="Z716" s="21"/>
      <c r="AA716" s="21"/>
      <c r="AB716" s="21"/>
      <c r="AC716" s="21"/>
      <c r="AD716" s="21"/>
      <c r="AE716" s="21"/>
      <c r="AF716" s="21"/>
      <c r="AG716" s="21"/>
      <c r="AH716" s="21"/>
      <c r="AI716" s="21"/>
      <c r="AJ716" s="21"/>
      <c r="AK716" s="21"/>
      <c r="AL716" s="21"/>
    </row>
    <row r="717" spans="1:38">
      <c r="A717" s="28"/>
      <c r="B717" s="28"/>
      <c r="C717" s="28"/>
      <c r="D717" s="28"/>
      <c r="E717" s="28"/>
      <c r="F717" s="28"/>
      <c r="G717" s="28"/>
      <c r="H717" s="28"/>
      <c r="I717" s="28"/>
      <c r="J717" s="28"/>
      <c r="K717" s="28"/>
      <c r="L717" s="28"/>
      <c r="M717" s="28"/>
      <c r="N717" s="28"/>
      <c r="O717" s="28"/>
      <c r="P717" s="28"/>
      <c r="Q717" s="21"/>
      <c r="R717" s="21"/>
      <c r="S717" s="21"/>
      <c r="T717" s="21"/>
      <c r="U717" s="21"/>
      <c r="V717" s="21"/>
      <c r="W717" s="21"/>
      <c r="X717" s="21"/>
      <c r="Y717" s="21"/>
      <c r="Z717" s="21"/>
      <c r="AA717" s="21"/>
      <c r="AB717" s="21"/>
      <c r="AC717" s="21"/>
      <c r="AD717" s="21"/>
      <c r="AE717" s="21"/>
      <c r="AF717" s="21"/>
      <c r="AG717" s="21"/>
      <c r="AH717" s="21"/>
      <c r="AI717" s="21"/>
      <c r="AJ717" s="21"/>
      <c r="AK717" s="21"/>
      <c r="AL717" s="21"/>
    </row>
    <row r="718" spans="1:38">
      <c r="A718" s="28"/>
      <c r="B718" s="28"/>
      <c r="C718" s="28"/>
      <c r="D718" s="28"/>
      <c r="E718" s="28"/>
      <c r="F718" s="28"/>
      <c r="G718" s="28"/>
      <c r="H718" s="28"/>
      <c r="I718" s="28"/>
      <c r="J718" s="28"/>
      <c r="K718" s="28"/>
      <c r="L718" s="28"/>
      <c r="M718" s="28"/>
      <c r="N718" s="28"/>
      <c r="O718" s="28"/>
      <c r="P718" s="28"/>
      <c r="Q718" s="21"/>
      <c r="R718" s="21"/>
      <c r="S718" s="21"/>
      <c r="T718" s="21"/>
      <c r="U718" s="21"/>
      <c r="V718" s="21"/>
      <c r="W718" s="21"/>
      <c r="X718" s="21"/>
      <c r="Y718" s="21"/>
      <c r="Z718" s="21"/>
      <c r="AA718" s="21"/>
      <c r="AB718" s="21"/>
      <c r="AC718" s="21"/>
      <c r="AD718" s="21"/>
      <c r="AE718" s="21"/>
      <c r="AF718" s="21"/>
      <c r="AG718" s="21"/>
      <c r="AH718" s="21"/>
      <c r="AI718" s="21"/>
      <c r="AJ718" s="21"/>
      <c r="AK718" s="21"/>
      <c r="AL718" s="21"/>
    </row>
    <row r="719" spans="1:38">
      <c r="A719" s="28"/>
      <c r="B719" s="28"/>
      <c r="C719" s="28"/>
      <c r="D719" s="28"/>
      <c r="E719" s="28"/>
      <c r="F719" s="28"/>
      <c r="G719" s="28"/>
      <c r="H719" s="28"/>
      <c r="I719" s="28"/>
      <c r="J719" s="28"/>
      <c r="K719" s="28"/>
      <c r="L719" s="28"/>
      <c r="M719" s="28"/>
      <c r="N719" s="28"/>
      <c r="O719" s="28"/>
      <c r="P719" s="28"/>
      <c r="Q719" s="21"/>
      <c r="R719" s="21"/>
      <c r="S719" s="21"/>
      <c r="T719" s="21"/>
      <c r="U719" s="21"/>
      <c r="V719" s="21"/>
      <c r="W719" s="21"/>
      <c r="X719" s="21"/>
      <c r="Y719" s="21"/>
      <c r="Z719" s="21"/>
      <c r="AA719" s="21"/>
      <c r="AB719" s="21"/>
      <c r="AC719" s="21"/>
      <c r="AD719" s="21"/>
      <c r="AE719" s="21"/>
      <c r="AF719" s="21"/>
      <c r="AG719" s="21"/>
      <c r="AH719" s="21"/>
      <c r="AI719" s="21"/>
      <c r="AJ719" s="21"/>
      <c r="AK719" s="21"/>
      <c r="AL719" s="21"/>
    </row>
    <row r="720" spans="1:38">
      <c r="A720" s="28"/>
      <c r="B720" s="28"/>
      <c r="C720" s="28"/>
      <c r="D720" s="28"/>
      <c r="E720" s="28"/>
      <c r="F720" s="28"/>
      <c r="G720" s="28"/>
      <c r="H720" s="28"/>
      <c r="I720" s="28"/>
      <c r="J720" s="28"/>
      <c r="K720" s="28"/>
      <c r="L720" s="28"/>
      <c r="M720" s="28"/>
      <c r="N720" s="28"/>
      <c r="O720" s="28"/>
      <c r="P720" s="28"/>
      <c r="Q720" s="21"/>
      <c r="R720" s="21"/>
      <c r="S720" s="21"/>
      <c r="T720" s="21"/>
      <c r="U720" s="21"/>
      <c r="V720" s="21"/>
      <c r="W720" s="21"/>
      <c r="X720" s="21"/>
      <c r="Y720" s="21"/>
      <c r="Z720" s="21"/>
      <c r="AA720" s="21"/>
      <c r="AB720" s="21"/>
      <c r="AC720" s="21"/>
      <c r="AD720" s="21"/>
      <c r="AE720" s="21"/>
      <c r="AF720" s="21"/>
      <c r="AG720" s="21"/>
      <c r="AH720" s="21"/>
      <c r="AI720" s="21"/>
      <c r="AJ720" s="21"/>
      <c r="AK720" s="21"/>
      <c r="AL720" s="21"/>
    </row>
    <row r="721" spans="1:38">
      <c r="A721" s="28"/>
      <c r="B721" s="28"/>
      <c r="C721" s="28"/>
      <c r="D721" s="28"/>
      <c r="E721" s="28"/>
      <c r="F721" s="28"/>
      <c r="G721" s="28"/>
      <c r="H721" s="28"/>
      <c r="I721" s="28"/>
      <c r="J721" s="28"/>
      <c r="K721" s="28"/>
      <c r="L721" s="28"/>
      <c r="M721" s="28"/>
      <c r="N721" s="28"/>
      <c r="O721" s="28"/>
      <c r="P721" s="28"/>
      <c r="Q721" s="21"/>
      <c r="R721" s="21"/>
      <c r="S721" s="21"/>
      <c r="T721" s="21"/>
      <c r="U721" s="21"/>
      <c r="V721" s="21"/>
      <c r="W721" s="21"/>
      <c r="X721" s="21"/>
      <c r="Y721" s="21"/>
      <c r="Z721" s="21"/>
      <c r="AA721" s="21"/>
      <c r="AB721" s="21"/>
      <c r="AC721" s="21"/>
      <c r="AD721" s="21"/>
      <c r="AE721" s="21"/>
      <c r="AF721" s="21"/>
      <c r="AG721" s="21"/>
      <c r="AH721" s="21"/>
      <c r="AI721" s="21"/>
      <c r="AJ721" s="21"/>
      <c r="AK721" s="21"/>
      <c r="AL721" s="21"/>
    </row>
    <row r="722" spans="1:38">
      <c r="A722" s="28"/>
      <c r="B722" s="28"/>
      <c r="C722" s="28"/>
      <c r="D722" s="28"/>
      <c r="E722" s="28"/>
      <c r="F722" s="28"/>
      <c r="G722" s="28"/>
      <c r="H722" s="28"/>
      <c r="I722" s="28"/>
      <c r="J722" s="28"/>
      <c r="K722" s="28"/>
      <c r="L722" s="28"/>
      <c r="M722" s="28"/>
      <c r="N722" s="28"/>
      <c r="O722" s="28"/>
      <c r="P722" s="28"/>
      <c r="Q722" s="21"/>
      <c r="R722" s="21"/>
      <c r="S722" s="21"/>
      <c r="T722" s="21"/>
      <c r="U722" s="21"/>
      <c r="V722" s="21"/>
      <c r="W722" s="21"/>
      <c r="X722" s="21"/>
      <c r="Y722" s="21"/>
      <c r="Z722" s="21"/>
      <c r="AA722" s="21"/>
      <c r="AB722" s="21"/>
      <c r="AC722" s="21"/>
      <c r="AD722" s="21"/>
      <c r="AE722" s="21"/>
      <c r="AF722" s="21"/>
      <c r="AG722" s="21"/>
      <c r="AH722" s="21"/>
      <c r="AI722" s="21"/>
      <c r="AJ722" s="21"/>
      <c r="AK722" s="21"/>
      <c r="AL722" s="21"/>
    </row>
    <row r="723" spans="1:38">
      <c r="A723" s="28"/>
      <c r="B723" s="28"/>
      <c r="C723" s="28"/>
      <c r="D723" s="28"/>
      <c r="E723" s="28"/>
      <c r="F723" s="28"/>
      <c r="G723" s="28"/>
      <c r="H723" s="28"/>
      <c r="I723" s="28"/>
      <c r="J723" s="28"/>
      <c r="K723" s="28"/>
      <c r="L723" s="28"/>
      <c r="M723" s="28"/>
      <c r="N723" s="28"/>
      <c r="O723" s="28"/>
      <c r="P723" s="28"/>
      <c r="Q723" s="21"/>
      <c r="R723" s="21"/>
      <c r="S723" s="21"/>
      <c r="T723" s="21"/>
      <c r="U723" s="21"/>
      <c r="V723" s="21"/>
      <c r="W723" s="21"/>
      <c r="X723" s="21"/>
      <c r="Y723" s="21"/>
      <c r="Z723" s="21"/>
      <c r="AA723" s="21"/>
      <c r="AB723" s="21"/>
      <c r="AC723" s="21"/>
      <c r="AD723" s="21"/>
      <c r="AE723" s="21"/>
      <c r="AF723" s="21"/>
      <c r="AG723" s="21"/>
      <c r="AH723" s="21"/>
      <c r="AI723" s="21"/>
      <c r="AJ723" s="21"/>
      <c r="AK723" s="21"/>
      <c r="AL723" s="21"/>
    </row>
    <row r="724" spans="1:38">
      <c r="A724" s="28"/>
      <c r="B724" s="28"/>
      <c r="C724" s="28"/>
      <c r="D724" s="28"/>
      <c r="E724" s="28"/>
      <c r="F724" s="28"/>
      <c r="G724" s="28"/>
      <c r="H724" s="28"/>
      <c r="I724" s="28"/>
      <c r="J724" s="28"/>
      <c r="K724" s="28"/>
      <c r="L724" s="28"/>
      <c r="M724" s="28"/>
      <c r="N724" s="28"/>
      <c r="O724" s="28"/>
      <c r="P724" s="28"/>
    </row>
    <row r="725" spans="1:38">
      <c r="A725" s="28"/>
      <c r="B725" s="28"/>
      <c r="C725" s="28"/>
      <c r="D725" s="28"/>
      <c r="E725" s="28"/>
      <c r="F725" s="28"/>
      <c r="G725" s="28"/>
      <c r="H725" s="28"/>
      <c r="I725" s="28"/>
      <c r="J725" s="28"/>
      <c r="K725" s="28"/>
      <c r="L725" s="28"/>
      <c r="M725" s="28"/>
      <c r="N725" s="28"/>
      <c r="O725" s="28"/>
      <c r="P725" s="28"/>
    </row>
    <row r="726" spans="1:38">
      <c r="A726" s="28"/>
      <c r="B726" s="28"/>
      <c r="C726" s="28"/>
      <c r="D726" s="28"/>
      <c r="E726" s="28"/>
      <c r="F726" s="28"/>
      <c r="G726" s="28"/>
      <c r="H726" s="28"/>
      <c r="I726" s="28"/>
      <c r="J726" s="28"/>
      <c r="K726" s="28"/>
      <c r="L726" s="28"/>
      <c r="M726" s="28"/>
      <c r="N726" s="28"/>
      <c r="O726" s="28"/>
      <c r="P726" s="28"/>
    </row>
    <row r="727" spans="1:38">
      <c r="A727" s="28"/>
      <c r="B727" s="28"/>
      <c r="C727" s="28"/>
      <c r="D727" s="28"/>
      <c r="E727" s="28"/>
      <c r="F727" s="28"/>
      <c r="G727" s="28"/>
      <c r="H727" s="28"/>
      <c r="I727" s="28"/>
      <c r="J727" s="28"/>
      <c r="K727" s="28"/>
      <c r="L727" s="28"/>
      <c r="M727" s="28"/>
      <c r="N727" s="28"/>
      <c r="O727" s="28"/>
      <c r="P727" s="28"/>
    </row>
    <row r="728" spans="1:38">
      <c r="A728" s="28"/>
      <c r="B728" s="28"/>
      <c r="C728" s="28"/>
      <c r="D728" s="28"/>
      <c r="E728" s="28"/>
      <c r="F728" s="28"/>
      <c r="G728" s="28"/>
      <c r="H728" s="28"/>
      <c r="I728" s="28"/>
      <c r="J728" s="28"/>
      <c r="K728" s="28"/>
      <c r="L728" s="28"/>
      <c r="M728" s="28"/>
      <c r="N728" s="28"/>
      <c r="O728" s="28"/>
      <c r="P728" s="28"/>
    </row>
    <row r="729" spans="1:38">
      <c r="A729" s="28"/>
      <c r="B729" s="28"/>
      <c r="C729" s="28"/>
      <c r="D729" s="28"/>
      <c r="E729" s="28"/>
      <c r="F729" s="28"/>
      <c r="G729" s="28"/>
      <c r="H729" s="28"/>
      <c r="I729" s="28"/>
      <c r="J729" s="28"/>
      <c r="K729" s="28"/>
      <c r="L729" s="28"/>
      <c r="M729" s="28"/>
      <c r="N729" s="28"/>
      <c r="O729" s="28"/>
      <c r="P729" s="28"/>
    </row>
    <row r="730" spans="1:38">
      <c r="A730" s="28"/>
      <c r="B730" s="28"/>
      <c r="C730" s="28"/>
      <c r="D730" s="28"/>
      <c r="E730" s="28"/>
      <c r="F730" s="28"/>
      <c r="G730" s="28"/>
      <c r="H730" s="28"/>
      <c r="I730" s="28"/>
      <c r="J730" s="28"/>
      <c r="K730" s="28"/>
      <c r="L730" s="28"/>
      <c r="M730" s="28"/>
      <c r="N730" s="28"/>
      <c r="O730" s="28"/>
      <c r="P730" s="28"/>
    </row>
  </sheetData>
  <sheetProtection password="D801" sheet="1" objects="1" scenarios="1" selectLockedCells="1"/>
  <mergeCells count="391">
    <mergeCell ref="I200:I201"/>
    <mergeCell ref="B279:H279"/>
    <mergeCell ref="E256:F256"/>
    <mergeCell ref="D260:E260"/>
    <mergeCell ref="B212:H212"/>
    <mergeCell ref="B134:H134"/>
    <mergeCell ref="B136:H136"/>
    <mergeCell ref="C226:H226"/>
    <mergeCell ref="B213:H213"/>
    <mergeCell ref="B237:H237"/>
    <mergeCell ref="B175:H175"/>
    <mergeCell ref="B174:H174"/>
    <mergeCell ref="B147:D147"/>
    <mergeCell ref="G139:H139"/>
    <mergeCell ref="C275:F275"/>
    <mergeCell ref="E270:H270"/>
    <mergeCell ref="C187:H187"/>
    <mergeCell ref="C180:H180"/>
    <mergeCell ref="B144:D144"/>
    <mergeCell ref="B201:H201"/>
    <mergeCell ref="E137:F137"/>
    <mergeCell ref="G138:H138"/>
    <mergeCell ref="B138:D138"/>
    <mergeCell ref="C177:H177"/>
    <mergeCell ref="B101:H101"/>
    <mergeCell ref="B120:D120"/>
    <mergeCell ref="B135:H135"/>
    <mergeCell ref="E104:F104"/>
    <mergeCell ref="B133:D133"/>
    <mergeCell ref="B117:D117"/>
    <mergeCell ref="E105:F105"/>
    <mergeCell ref="B115:D115"/>
    <mergeCell ref="B116:D116"/>
    <mergeCell ref="G105:H105"/>
    <mergeCell ref="B121:D121"/>
    <mergeCell ref="B110:D110"/>
    <mergeCell ref="B280:H280"/>
    <mergeCell ref="B216:H216"/>
    <mergeCell ref="E262:H262"/>
    <mergeCell ref="D229:E229"/>
    <mergeCell ref="B228:H228"/>
    <mergeCell ref="B267:E267"/>
    <mergeCell ref="C264:G264"/>
    <mergeCell ref="B111:D111"/>
    <mergeCell ref="B96:H96"/>
    <mergeCell ref="B97:H97"/>
    <mergeCell ref="B143:D143"/>
    <mergeCell ref="B146:D146"/>
    <mergeCell ref="B150:D150"/>
    <mergeCell ref="B149:H149"/>
    <mergeCell ref="B148:D148"/>
    <mergeCell ref="B223:H223"/>
    <mergeCell ref="B108:D108"/>
    <mergeCell ref="B114:D114"/>
    <mergeCell ref="B113:D113"/>
    <mergeCell ref="E107:F107"/>
    <mergeCell ref="G106:H106"/>
    <mergeCell ref="G104:H104"/>
    <mergeCell ref="B123:D123"/>
    <mergeCell ref="B129:D129"/>
    <mergeCell ref="I26:I28"/>
    <mergeCell ref="D37:E37"/>
    <mergeCell ref="B28:E28"/>
    <mergeCell ref="B44:G44"/>
    <mergeCell ref="D36:E36"/>
    <mergeCell ref="I59:I61"/>
    <mergeCell ref="I34:I35"/>
    <mergeCell ref="I40:I41"/>
    <mergeCell ref="I45:I47"/>
    <mergeCell ref="B53:E53"/>
    <mergeCell ref="B30:H30"/>
    <mergeCell ref="B43:G43"/>
    <mergeCell ref="B31:H31"/>
    <mergeCell ref="D38:E38"/>
    <mergeCell ref="B35:H35"/>
    <mergeCell ref="B33:H33"/>
    <mergeCell ref="B32:E32"/>
    <mergeCell ref="I37:I39"/>
    <mergeCell ref="B58:H58"/>
    <mergeCell ref="D40:E40"/>
    <mergeCell ref="D41:E41"/>
    <mergeCell ref="F28:G28"/>
    <mergeCell ref="F27:G27"/>
    <mergeCell ref="B62:H62"/>
    <mergeCell ref="D46:G46"/>
    <mergeCell ref="G63:H63"/>
    <mergeCell ref="B75:E75"/>
    <mergeCell ref="B74:F74"/>
    <mergeCell ref="B79:H79"/>
    <mergeCell ref="B77:H77"/>
    <mergeCell ref="H46:H47"/>
    <mergeCell ref="D45:G45"/>
    <mergeCell ref="D47:G47"/>
    <mergeCell ref="B66:H66"/>
    <mergeCell ref="B55:E55"/>
    <mergeCell ref="B78:H78"/>
    <mergeCell ref="B56:E56"/>
    <mergeCell ref="B50:E50"/>
    <mergeCell ref="B65:H65"/>
    <mergeCell ref="B48:G48"/>
    <mergeCell ref="B51:E51"/>
    <mergeCell ref="B70:H70"/>
    <mergeCell ref="B69:H69"/>
    <mergeCell ref="B64:H64"/>
    <mergeCell ref="B59:D59"/>
    <mergeCell ref="B71:H71"/>
    <mergeCell ref="B76:H76"/>
    <mergeCell ref="B1:H1"/>
    <mergeCell ref="B3:H3"/>
    <mergeCell ref="B5:H5"/>
    <mergeCell ref="G11:H11"/>
    <mergeCell ref="C11:E11"/>
    <mergeCell ref="B21:E21"/>
    <mergeCell ref="F16:G16"/>
    <mergeCell ref="F17:G17"/>
    <mergeCell ref="F19:G19"/>
    <mergeCell ref="G8:H8"/>
    <mergeCell ref="C12:F12"/>
    <mergeCell ref="B13:H13"/>
    <mergeCell ref="C6:F6"/>
    <mergeCell ref="B4:H4"/>
    <mergeCell ref="C7:F7"/>
    <mergeCell ref="C10:D10"/>
    <mergeCell ref="C2:G2"/>
    <mergeCell ref="C8:F8"/>
    <mergeCell ref="B15:G15"/>
    <mergeCell ref="F20:G20"/>
    <mergeCell ref="G14:H14"/>
    <mergeCell ref="B16:E16"/>
    <mergeCell ref="B340:F340"/>
    <mergeCell ref="B127:D127"/>
    <mergeCell ref="B118:D118"/>
    <mergeCell ref="B124:H124"/>
    <mergeCell ref="E127:F127"/>
    <mergeCell ref="B145:D145"/>
    <mergeCell ref="B141:D141"/>
    <mergeCell ref="C179:H179"/>
    <mergeCell ref="E337:F337"/>
    <mergeCell ref="B295:H295"/>
    <mergeCell ref="B338:H338"/>
    <mergeCell ref="B337:C337"/>
    <mergeCell ref="B119:D119"/>
    <mergeCell ref="B140:D140"/>
    <mergeCell ref="G140:H140"/>
    <mergeCell ref="B139:D139"/>
    <mergeCell ref="G126:H126"/>
    <mergeCell ref="B339:H339"/>
    <mergeCell ref="G337:H337"/>
    <mergeCell ref="B331:H331"/>
    <mergeCell ref="B325:H325"/>
    <mergeCell ref="B306:H306"/>
    <mergeCell ref="E336:G336"/>
    <mergeCell ref="B332:H332"/>
    <mergeCell ref="B25:E25"/>
    <mergeCell ref="B29:E29"/>
    <mergeCell ref="B24:E24"/>
    <mergeCell ref="F29:G29"/>
    <mergeCell ref="F25:G25"/>
    <mergeCell ref="B26:E26"/>
    <mergeCell ref="F26:G26"/>
    <mergeCell ref="B81:H81"/>
    <mergeCell ref="B34:H34"/>
    <mergeCell ref="B52:E52"/>
    <mergeCell ref="C37:C38"/>
    <mergeCell ref="D39:E39"/>
    <mergeCell ref="B67:H67"/>
    <mergeCell ref="D42:E42"/>
    <mergeCell ref="B72:F72"/>
    <mergeCell ref="B60:D60"/>
    <mergeCell ref="E60:H60"/>
    <mergeCell ref="B49:H49"/>
    <mergeCell ref="B57:F57"/>
    <mergeCell ref="B54:E54"/>
    <mergeCell ref="B80:H80"/>
    <mergeCell ref="B63:F63"/>
    <mergeCell ref="B73:H73"/>
    <mergeCell ref="C39:C41"/>
    <mergeCell ref="B355:H355"/>
    <mergeCell ref="B345:H345"/>
    <mergeCell ref="B346:H346"/>
    <mergeCell ref="B347:H347"/>
    <mergeCell ref="B348:H348"/>
    <mergeCell ref="B351:H351"/>
    <mergeCell ref="B349:H349"/>
    <mergeCell ref="B350:H350"/>
    <mergeCell ref="C341:H341"/>
    <mergeCell ref="C344:H344"/>
    <mergeCell ref="C342:H342"/>
    <mergeCell ref="C343:H343"/>
    <mergeCell ref="B330:H330"/>
    <mergeCell ref="B310:H310"/>
    <mergeCell ref="E318:G318"/>
    <mergeCell ref="B324:H324"/>
    <mergeCell ref="B333:H333"/>
    <mergeCell ref="B335:H335"/>
    <mergeCell ref="B328:H328"/>
    <mergeCell ref="B322:D322"/>
    <mergeCell ref="B334:H334"/>
    <mergeCell ref="B329:H329"/>
    <mergeCell ref="B327:H327"/>
    <mergeCell ref="B326:H326"/>
    <mergeCell ref="B323:E323"/>
    <mergeCell ref="E316:G316"/>
    <mergeCell ref="B314:D314"/>
    <mergeCell ref="E320:G320"/>
    <mergeCell ref="B311:H311"/>
    <mergeCell ref="B317:D317"/>
    <mergeCell ref="E322:H322"/>
    <mergeCell ref="F281:G281"/>
    <mergeCell ref="B320:D320"/>
    <mergeCell ref="B318:D318"/>
    <mergeCell ref="E317:G317"/>
    <mergeCell ref="B316:D316"/>
    <mergeCell ref="E315:G315"/>
    <mergeCell ref="B321:H321"/>
    <mergeCell ref="B319:D319"/>
    <mergeCell ref="B315:D315"/>
    <mergeCell ref="B294:H294"/>
    <mergeCell ref="B300:H300"/>
    <mergeCell ref="E314:G314"/>
    <mergeCell ref="E319:G319"/>
    <mergeCell ref="B312:H312"/>
    <mergeCell ref="F285:G285"/>
    <mergeCell ref="B304:H304"/>
    <mergeCell ref="B301:H301"/>
    <mergeCell ref="B305:H305"/>
    <mergeCell ref="B298:H298"/>
    <mergeCell ref="B297:H297"/>
    <mergeCell ref="B307:H307"/>
    <mergeCell ref="B308:H308"/>
    <mergeCell ref="F274:H274"/>
    <mergeCell ref="B263:D263"/>
    <mergeCell ref="C186:H186"/>
    <mergeCell ref="B309:H309"/>
    <mergeCell ref="F289:H289"/>
    <mergeCell ref="B242:H242"/>
    <mergeCell ref="B293:H293"/>
    <mergeCell ref="B246:H246"/>
    <mergeCell ref="E257:F257"/>
    <mergeCell ref="B252:C252"/>
    <mergeCell ref="B303:H303"/>
    <mergeCell ref="B296:H296"/>
    <mergeCell ref="B287:H287"/>
    <mergeCell ref="B229:C229"/>
    <mergeCell ref="B257:C257"/>
    <mergeCell ref="B259:C259"/>
    <mergeCell ref="B241:E241"/>
    <mergeCell ref="B253:E253"/>
    <mergeCell ref="B299:H299"/>
    <mergeCell ref="D292:H292"/>
    <mergeCell ref="B199:H199"/>
    <mergeCell ref="B243:H243"/>
    <mergeCell ref="B247:H247"/>
    <mergeCell ref="C236:G236"/>
    <mergeCell ref="I15:I16"/>
    <mergeCell ref="B102:G102"/>
    <mergeCell ref="B23:E23"/>
    <mergeCell ref="F24:G24"/>
    <mergeCell ref="I42:I43"/>
    <mergeCell ref="E140:F140"/>
    <mergeCell ref="B153:B156"/>
    <mergeCell ref="E138:F138"/>
    <mergeCell ref="E139:F139"/>
    <mergeCell ref="B128:D128"/>
    <mergeCell ref="B130:D130"/>
    <mergeCell ref="B68:E68"/>
    <mergeCell ref="E126:F126"/>
    <mergeCell ref="B131:D131"/>
    <mergeCell ref="B132:D132"/>
    <mergeCell ref="B20:E20"/>
    <mergeCell ref="B17:E17"/>
    <mergeCell ref="F21:G21"/>
    <mergeCell ref="B18:E18"/>
    <mergeCell ref="B19:E19"/>
    <mergeCell ref="F18:G18"/>
    <mergeCell ref="B22:H22"/>
    <mergeCell ref="F23:G23"/>
    <mergeCell ref="B27:E27"/>
    <mergeCell ref="I113:I115"/>
    <mergeCell ref="E153:H156"/>
    <mergeCell ref="G137:H137"/>
    <mergeCell ref="C197:H197"/>
    <mergeCell ref="C182:H182"/>
    <mergeCell ref="C183:H183"/>
    <mergeCell ref="C191:H191"/>
    <mergeCell ref="C181:H181"/>
    <mergeCell ref="C192:H192"/>
    <mergeCell ref="B151:H151"/>
    <mergeCell ref="B161:B164"/>
    <mergeCell ref="E161:H164"/>
    <mergeCell ref="I153:I154"/>
    <mergeCell ref="I178:I179"/>
    <mergeCell ref="G127:H127"/>
    <mergeCell ref="C178:H178"/>
    <mergeCell ref="C185:H185"/>
    <mergeCell ref="C195:H195"/>
    <mergeCell ref="C189:H189"/>
    <mergeCell ref="B122:D122"/>
    <mergeCell ref="B142:D142"/>
    <mergeCell ref="E268:H268"/>
    <mergeCell ref="B200:H200"/>
    <mergeCell ref="C188:H188"/>
    <mergeCell ref="C193:H193"/>
    <mergeCell ref="E263:H263"/>
    <mergeCell ref="D259:E259"/>
    <mergeCell ref="B210:H210"/>
    <mergeCell ref="B225:H225"/>
    <mergeCell ref="B232:H232"/>
    <mergeCell ref="B207:H207"/>
    <mergeCell ref="B224:H224"/>
    <mergeCell ref="B234:H234"/>
    <mergeCell ref="C220:F220"/>
    <mergeCell ref="B198:H198"/>
    <mergeCell ref="B244:H244"/>
    <mergeCell ref="B245:H245"/>
    <mergeCell ref="C208:H208"/>
    <mergeCell ref="B206:H206"/>
    <mergeCell ref="B218:C218"/>
    <mergeCell ref="B211:H211"/>
    <mergeCell ref="B82:H82"/>
    <mergeCell ref="B83:E83"/>
    <mergeCell ref="E106:F106"/>
    <mergeCell ref="G84:H84"/>
    <mergeCell ref="F85:H86"/>
    <mergeCell ref="B157:B160"/>
    <mergeCell ref="E157:H160"/>
    <mergeCell ref="B169:B172"/>
    <mergeCell ref="E169:H172"/>
    <mergeCell ref="E152:H152"/>
    <mergeCell ref="B103:H103"/>
    <mergeCell ref="B93:H93"/>
    <mergeCell ref="B99:H99"/>
    <mergeCell ref="B105:D105"/>
    <mergeCell ref="B87:H87"/>
    <mergeCell ref="B100:H100"/>
    <mergeCell ref="B89:H89"/>
    <mergeCell ref="B84:E84"/>
    <mergeCell ref="B85:E85"/>
    <mergeCell ref="G83:H83"/>
    <mergeCell ref="B109:D109"/>
    <mergeCell ref="B106:D106"/>
    <mergeCell ref="B98:H98"/>
    <mergeCell ref="B90:H90"/>
    <mergeCell ref="I87:I88"/>
    <mergeCell ref="B86:E86"/>
    <mergeCell ref="C194:H194"/>
    <mergeCell ref="B92:H92"/>
    <mergeCell ref="B91:H91"/>
    <mergeCell ref="B88:H88"/>
    <mergeCell ref="B94:D94"/>
    <mergeCell ref="B95:H95"/>
    <mergeCell ref="B274:E274"/>
    <mergeCell ref="B251:H251"/>
    <mergeCell ref="B266:H266"/>
    <mergeCell ref="B254:H254"/>
    <mergeCell ref="B205:H205"/>
    <mergeCell ref="B262:D262"/>
    <mergeCell ref="G259:H259"/>
    <mergeCell ref="E273:H273"/>
    <mergeCell ref="B221:H221"/>
    <mergeCell ref="B227:H227"/>
    <mergeCell ref="C222:F222"/>
    <mergeCell ref="B233:H233"/>
    <mergeCell ref="B249:H249"/>
    <mergeCell ref="B238:H238"/>
    <mergeCell ref="B235:H235"/>
    <mergeCell ref="C184:H184"/>
    <mergeCell ref="E271:H271"/>
    <mergeCell ref="B112:D112"/>
    <mergeCell ref="B165:B168"/>
    <mergeCell ref="E165:H168"/>
    <mergeCell ref="G107:H107"/>
    <mergeCell ref="B292:C292"/>
    <mergeCell ref="E272:H272"/>
    <mergeCell ref="B256:C256"/>
    <mergeCell ref="B284:H284"/>
    <mergeCell ref="F283:G283"/>
    <mergeCell ref="B282:H282"/>
    <mergeCell ref="B286:H286"/>
    <mergeCell ref="B290:C290"/>
    <mergeCell ref="B204:H204"/>
    <mergeCell ref="B215:H215"/>
    <mergeCell ref="B240:D240"/>
    <mergeCell ref="E240:G240"/>
    <mergeCell ref="B214:H214"/>
    <mergeCell ref="C190:H190"/>
    <mergeCell ref="C196:H196"/>
    <mergeCell ref="B209:H209"/>
    <mergeCell ref="B107:D107"/>
    <mergeCell ref="B219:H219"/>
    <mergeCell ref="B239:H239"/>
  </mergeCells>
  <phoneticPr fontId="11" type="noConversion"/>
  <conditionalFormatting sqref="C264:H265 G252:H252">
    <cfRule type="cellIs" dxfId="77" priority="82" stopIfTrue="1" operator="greaterThan">
      <formula>""""""</formula>
    </cfRule>
  </conditionalFormatting>
  <conditionalFormatting sqref="H48">
    <cfRule type="expression" dxfId="76" priority="35" stopIfTrue="1">
      <formula>cn_only="YES"</formula>
    </cfRule>
    <cfRule type="expression" priority="36" stopIfTrue="1">
      <formula>cn_only="NO"</formula>
    </cfRule>
  </conditionalFormatting>
  <conditionalFormatting sqref="I2:I6 I33:I40 I8:I13 I198 I49:I59 I76:I78 I217:I243 I299:I334 I275:I278 I280:I281 I89:I91 I129 I116:I127 I103:I113 I155:I156 I62:I69 I74 I99:I101 I173:I191 I131:I152 I286:I297 I18:I31 I246:I273 I202:I215 I80:I87">
    <cfRule type="expression" dxfId="75" priority="88" stopIfTrue="1">
      <formula>I2&lt;&gt;""</formula>
    </cfRule>
  </conditionalFormatting>
  <conditionalFormatting sqref="E126:H126 E131:H133 E128:H129 E114:H123 E104:H112">
    <cfRule type="expression" dxfId="74" priority="75" stopIfTrue="1">
      <formula>int_only="Yes"</formula>
    </cfRule>
  </conditionalFormatting>
  <conditionalFormatting sqref="G37:G38">
    <cfRule type="expression" dxfId="73" priority="72" stopIfTrue="1">
      <formula>cn_only="Yes"</formula>
    </cfRule>
  </conditionalFormatting>
  <conditionalFormatting sqref="G37:G41">
    <cfRule type="expression" dxfId="72" priority="73" stopIfTrue="1">
      <formula>$F$32="Yes"</formula>
    </cfRule>
  </conditionalFormatting>
  <conditionalFormatting sqref="B247 G256:G257 C250 G250 E262:E263 E250 D256:D257">
    <cfRule type="expression" dxfId="71" priority="71" stopIfTrue="1">
      <formula>GD_true&lt;&gt;"yes"</formula>
    </cfRule>
  </conditionalFormatting>
  <conditionalFormatting sqref="I14:I15">
    <cfRule type="expression" dxfId="70" priority="69" stopIfTrue="1">
      <formula>I14&lt;&gt;""</formula>
    </cfRule>
  </conditionalFormatting>
  <conditionalFormatting sqref="I17">
    <cfRule type="expression" dxfId="69" priority="68" stopIfTrue="1">
      <formula>I17&lt;&gt;""</formula>
    </cfRule>
  </conditionalFormatting>
  <conditionalFormatting sqref="B242:H242">
    <cfRule type="expression" dxfId="68" priority="67" stopIfTrue="1">
      <formula>GD="NO"</formula>
    </cfRule>
  </conditionalFormatting>
  <conditionalFormatting sqref="H240">
    <cfRule type="expression" dxfId="67" priority="65" stopIfTrue="1">
      <formula>$B$278=TRUE</formula>
    </cfRule>
  </conditionalFormatting>
  <conditionalFormatting sqref="I192:I194">
    <cfRule type="expression" dxfId="66" priority="63" stopIfTrue="1">
      <formula>I192&lt;&gt;""</formula>
    </cfRule>
  </conditionalFormatting>
  <conditionalFormatting sqref="I195:I197">
    <cfRule type="expression" dxfId="65" priority="62" stopIfTrue="1">
      <formula>I195&lt;&gt;""</formula>
    </cfRule>
  </conditionalFormatting>
  <conditionalFormatting sqref="D259">
    <cfRule type="expression" dxfId="64" priority="57" stopIfTrue="1">
      <formula>GD_true&lt;&gt;"yes"</formula>
    </cfRule>
  </conditionalFormatting>
  <conditionalFormatting sqref="D252">
    <cfRule type="expression" dxfId="63" priority="55" stopIfTrue="1">
      <formula>GD_true&lt;&gt;"yes"</formula>
    </cfRule>
  </conditionalFormatting>
  <conditionalFormatting sqref="I274">
    <cfRule type="expression" dxfId="62" priority="54" stopIfTrue="1">
      <formula>I274&lt;&gt;""</formula>
    </cfRule>
  </conditionalFormatting>
  <conditionalFormatting sqref="B78:H78">
    <cfRule type="expression" dxfId="61" priority="53" stopIfTrue="1">
      <formula>GD="no"</formula>
    </cfRule>
  </conditionalFormatting>
  <conditionalFormatting sqref="D260">
    <cfRule type="expression" dxfId="60" priority="51" stopIfTrue="1">
      <formula>GD&lt;&gt;"yes"</formula>
    </cfRule>
  </conditionalFormatting>
  <conditionalFormatting sqref="I79 I72:I73">
    <cfRule type="expression" dxfId="59" priority="50" stopIfTrue="1">
      <formula>I72&lt;&gt;""</formula>
    </cfRule>
  </conditionalFormatting>
  <conditionalFormatting sqref="B79:H79 G72:H72">
    <cfRule type="expression" dxfId="58" priority="49" stopIfTrue="1">
      <formula>GD="no"</formula>
    </cfRule>
  </conditionalFormatting>
  <conditionalFormatting sqref="I298">
    <cfRule type="expression" dxfId="57" priority="48" stopIfTrue="1">
      <formula>I298&lt;&gt;""</formula>
    </cfRule>
  </conditionalFormatting>
  <conditionalFormatting sqref="B254">
    <cfRule type="expression" dxfId="56" priority="43" stopIfTrue="1">
      <formula>GD_true&lt;&gt;"yes"</formula>
    </cfRule>
  </conditionalFormatting>
  <conditionalFormatting sqref="E127:F127">
    <cfRule type="expression" dxfId="55" priority="40" stopIfTrue="1">
      <formula>int_only="Yes"</formula>
    </cfRule>
  </conditionalFormatting>
  <conditionalFormatting sqref="G127:H127">
    <cfRule type="expression" dxfId="54" priority="39" stopIfTrue="1">
      <formula>int_only="Yes"</formula>
    </cfRule>
  </conditionalFormatting>
  <conditionalFormatting sqref="H46">
    <cfRule type="expression" dxfId="53" priority="37" stopIfTrue="1">
      <formula>ROUND($H$47,3)&gt;maxratio</formula>
    </cfRule>
  </conditionalFormatting>
  <conditionalFormatting sqref="I75">
    <cfRule type="expression" dxfId="52" priority="33" stopIfTrue="1">
      <formula>I75&lt;&gt;""</formula>
    </cfRule>
  </conditionalFormatting>
  <conditionalFormatting sqref="B75">
    <cfRule type="expression" dxfId="51" priority="32" stopIfTrue="1">
      <formula>Bridges="No"</formula>
    </cfRule>
  </conditionalFormatting>
  <conditionalFormatting sqref="I70">
    <cfRule type="expression" dxfId="50" priority="29" stopIfTrue="1">
      <formula>I70&lt;&gt;""</formula>
    </cfRule>
  </conditionalFormatting>
  <conditionalFormatting sqref="I94:I96">
    <cfRule type="expression" dxfId="49" priority="28" stopIfTrue="1">
      <formula>I94&lt;&gt;""</formula>
    </cfRule>
  </conditionalFormatting>
  <conditionalFormatting sqref="I92:I93">
    <cfRule type="expression" dxfId="48" priority="26" stopIfTrue="1">
      <formula>I92&lt;&gt;""</formula>
    </cfRule>
  </conditionalFormatting>
  <conditionalFormatting sqref="I97:I98">
    <cfRule type="expression" dxfId="47" priority="25" stopIfTrue="1">
      <formula>I97&lt;&gt;""</formula>
    </cfRule>
  </conditionalFormatting>
  <conditionalFormatting sqref="I42 I48">
    <cfRule type="expression" dxfId="46" priority="24" stopIfTrue="1">
      <formula>I42&lt;&gt;""</formula>
    </cfRule>
  </conditionalFormatting>
  <conditionalFormatting sqref="I45">
    <cfRule type="expression" dxfId="45" priority="22" stopIfTrue="1">
      <formula>I45&lt;&gt;""</formula>
    </cfRule>
  </conditionalFormatting>
  <conditionalFormatting sqref="I44">
    <cfRule type="expression" dxfId="44" priority="23" stopIfTrue="1">
      <formula>I44&lt;&gt;""</formula>
    </cfRule>
  </conditionalFormatting>
  <conditionalFormatting sqref="I130">
    <cfRule type="expression" dxfId="43" priority="21" stopIfTrue="1">
      <formula>I130&lt;&gt;""</formula>
    </cfRule>
  </conditionalFormatting>
  <conditionalFormatting sqref="E130:H130">
    <cfRule type="expression" dxfId="42" priority="20" stopIfTrue="1">
      <formula>int_only="Yes"</formula>
    </cfRule>
  </conditionalFormatting>
  <conditionalFormatting sqref="I216">
    <cfRule type="expression" dxfId="41" priority="19" stopIfTrue="1">
      <formula>I216&lt;&gt;""</formula>
    </cfRule>
  </conditionalFormatting>
  <conditionalFormatting sqref="I157:I160">
    <cfRule type="expression" dxfId="40" priority="18" stopIfTrue="1">
      <formula>I157&lt;&gt;""</formula>
    </cfRule>
  </conditionalFormatting>
  <conditionalFormatting sqref="I161:I164">
    <cfRule type="expression" dxfId="39" priority="17" stopIfTrue="1">
      <formula>I161&lt;&gt;""</formula>
    </cfRule>
  </conditionalFormatting>
  <conditionalFormatting sqref="I165:I168">
    <cfRule type="expression" dxfId="38" priority="16" stopIfTrue="1">
      <formula>I165&lt;&gt;""</formula>
    </cfRule>
  </conditionalFormatting>
  <conditionalFormatting sqref="I169:I172">
    <cfRule type="expression" dxfId="37" priority="15" stopIfTrue="1">
      <formula>I169&lt;&gt;""</formula>
    </cfRule>
  </conditionalFormatting>
  <conditionalFormatting sqref="I282:I283">
    <cfRule type="expression" dxfId="36" priority="14" stopIfTrue="1">
      <formula>I282&lt;&gt;""</formula>
    </cfRule>
  </conditionalFormatting>
  <conditionalFormatting sqref="I279">
    <cfRule type="expression" dxfId="35" priority="13" stopIfTrue="1">
      <formula>I279&lt;&gt;""</formula>
    </cfRule>
  </conditionalFormatting>
  <conditionalFormatting sqref="I284:I285">
    <cfRule type="expression" dxfId="34" priority="12" stopIfTrue="1">
      <formula>I284&lt;&gt;""</formula>
    </cfRule>
  </conditionalFormatting>
  <conditionalFormatting sqref="I71">
    <cfRule type="expression" dxfId="33" priority="11" stopIfTrue="1">
      <formula>I71&lt;&gt;""</formula>
    </cfRule>
  </conditionalFormatting>
  <conditionalFormatting sqref="E113:H113">
    <cfRule type="expression" dxfId="32" priority="9" stopIfTrue="1">
      <formula>int_only="Yes"</formula>
    </cfRule>
  </conditionalFormatting>
  <conditionalFormatting sqref="I128">
    <cfRule type="expression" dxfId="31" priority="8" stopIfTrue="1">
      <formula>I128&lt;&gt;""</formula>
    </cfRule>
  </conditionalFormatting>
  <conditionalFormatting sqref="I153">
    <cfRule type="expression" dxfId="30" priority="7" stopIfTrue="1">
      <formula>I153&lt;&gt;""</formula>
    </cfRule>
  </conditionalFormatting>
  <conditionalFormatting sqref="I244:I245">
    <cfRule type="expression" dxfId="29" priority="3" stopIfTrue="1">
      <formula>I244&lt;&gt;""</formula>
    </cfRule>
  </conditionalFormatting>
  <conditionalFormatting sqref="I200">
    <cfRule type="expression" dxfId="28" priority="1" stopIfTrue="1">
      <formula>I200&lt;&gt;""</formula>
    </cfRule>
  </conditionalFormatting>
  <dataValidations xWindow="483" yWindow="249" count="100">
    <dataValidation type="list" allowBlank="1" showInputMessage="1" showErrorMessage="1" sqref="G250 E250 C250" xr:uid="{00000000-0002-0000-0000-000000000000}">
      <formula1>infrustructure</formula1>
    </dataValidation>
    <dataValidation type="whole" allowBlank="1" showInputMessage="1" showErrorMessage="1" promptTitle="TRANSIT BUSES" prompt="Enter number of Transit Buses during Peak Hour" sqref="D290" xr:uid="{00000000-0002-0000-0000-000001000000}">
      <formula1>0</formula1>
      <formula2>100</formula2>
    </dataValidation>
    <dataValidation type="list" allowBlank="1" showInputMessage="1" showErrorMessage="1" promptTitle="FREIGHT FACILITY" prompt="Select correct response from dropdown list" sqref="C226" xr:uid="{00000000-0002-0000-0000-000002000000}">
      <formula1>freight</formula1>
    </dataValidation>
    <dataValidation type="list" allowBlank="1" showInputMessage="1" showErrorMessage="1" promptTitle="CBD/URBAN ACTIVITY CENTER" prompt="Select correct response from dropdown list" sqref="C236" xr:uid="{00000000-0002-0000-0000-000003000000}">
      <formula1>cbd</formula1>
    </dataValidation>
    <dataValidation type="list" allowBlank="1" showInputMessage="1" showErrorMessage="1" promptTitle="BICYCLE FACILITY" prompt="Select correct response from dropdown list" sqref="D292:H292" xr:uid="{00000000-0002-0000-0000-000004000000}">
      <formula1>bike_type</formula1>
    </dataValidation>
    <dataValidation type="list" allowBlank="1" showInputMessage="1" showErrorMessage="1" sqref="E262:H262" xr:uid="{00000000-0002-0000-0000-000005000000}">
      <formula1>location</formula1>
    </dataValidation>
    <dataValidation type="list" allowBlank="1" showInputMessage="1" showErrorMessage="1" sqref="E263:H263" xr:uid="{00000000-0002-0000-0000-000006000000}">
      <formula1>proximity</formula1>
    </dataValidation>
    <dataValidation type="whole" allowBlank="1" showInputMessage="1" showErrorMessage="1" sqref="G256 D256" xr:uid="{00000000-0002-0000-0000-000007000000}">
      <formula1>0</formula1>
      <formula2>1000000000000000000</formula2>
    </dataValidation>
    <dataValidation type="list" allowBlank="1" showInputMessage="1" showErrorMessage="1" promptTitle="TRUCK ROUTE" prompt="Select the Truck Route Classification from the dropdown list" sqref="C275:F275" xr:uid="{00000000-0002-0000-0000-000008000000}">
      <formula1>class</formula1>
    </dataValidation>
    <dataValidation type="list" allowBlank="1" showInputMessage="1" showErrorMessage="1" sqref="C177:H177 C180:H180 C183:H183 C186:H186 C189:H189 C192:H192 C195:H195" xr:uid="{00000000-0002-0000-0000-000009000000}">
      <formula1>hazards</formula1>
    </dataValidation>
    <dataValidation type="list" allowBlank="1" showInputMessage="1" showErrorMessage="1" promptTitle="STREET LIGHTING PRESENT" prompt="Enter yes or no" sqref="E145:H145 E132:H132" xr:uid="{00000000-0002-0000-0000-00000A000000}">
      <formula1>answer</formula1>
    </dataValidation>
    <dataValidation type="list" allowBlank="1" showInputMessage="1" showErrorMessage="1" promptTitle="INTERSECTION CONTROL" prompt="How is the intersection managed." sqref="E142:H142" xr:uid="{00000000-0002-0000-0000-00000B000000}">
      <formula1>stopcontrol</formula1>
    </dataValidation>
    <dataValidation type="list" allowBlank="1" showInputMessage="1" showErrorMessage="1" promptTitle="INTERSECTION TYPE" prompt="How many approaches does the intersection have? " sqref="E143:H143" xr:uid="{00000000-0002-0000-0000-00000C000000}">
      <formula1>intersectiontype</formula1>
    </dataValidation>
    <dataValidation type="list" allowBlank="1" showInputMessage="1" showErrorMessage="1" sqref="E146:H147 D173 C273 C270:C271" xr:uid="{00000000-0002-0000-0000-00000D000000}">
      <formula1>answer</formula1>
    </dataValidation>
    <dataValidation type="list" allowBlank="1" showInputMessage="1" showErrorMessage="1" promptTitle="LEFT TURN PHASING" prompt="Does the signal have a left turn arrow phase?" sqref="E148:H148" xr:uid="{00000000-0002-0000-0000-00000E000000}">
      <formula1>answer</formula1>
    </dataValidation>
    <dataValidation allowBlank="1" showInputMessage="1" showErrorMessage="1" promptTitle="EXISTING SIDEWALK WIDTH" prompt="Enter the Width in Feet of Existing Sidewalk" sqref="E118 G118" xr:uid="{00000000-0002-0000-0000-00000F000000}"/>
    <dataValidation type="whole" errorStyle="information" allowBlank="1" showInputMessage="1" showErrorMessage="1" errorTitle="SIDEWALK WIDTH" error="The minimum sidewalk width allowed by TIB is FIVE FEET with no obstructions" promptTitle="PROPOSED SIDEWALK WIDTH" prompt="Enter the Width in Feet of Proposed Sidewalk" sqref="F118 H118" xr:uid="{00000000-0002-0000-0000-000010000000}">
      <formula1>5</formula1>
      <formula2>12</formula2>
    </dataValidation>
    <dataValidation type="list" allowBlank="1" showInputMessage="1" showErrorMessage="1" promptTitle="EXISTING SIDEWALK PLACEMENT" prompt="Select the Existing Sidewalk Placement from the dropdown list_x000a_" sqref="E117 G117" xr:uid="{00000000-0002-0000-0000-000011000000}">
      <formula1>placement</formula1>
    </dataValidation>
    <dataValidation type="list" errorStyle="information" allowBlank="1" showInputMessage="1" showErrorMessage="1" errorTitle="SIDEWALK PLACEMENT" error="TIB requires sidewalk on BOTH SIDES. A deviation from TIB standards is required for any other configuration" promptTitle="PROPOSED SIDEWALK PLACEMENT" prompt="Select the Proposed Sidewalk Placement from the dropdown list._x000a_TIB requires sidewalk on BOTH SIDES. A deviation from TIB standards is required for any other configuration." sqref="F117 H117" xr:uid="{00000000-0002-0000-0000-000012000000}">
      <formula1>placement</formula1>
    </dataValidation>
    <dataValidation type="whole" allowBlank="1" showInputMessage="1" showErrorMessage="1" promptTitle="EXISTING CONTINUOUS LT TURN LANE" prompt="Enter the Width of Existing Continuous Left Turn Lane" sqref="E111 G111" xr:uid="{00000000-0002-0000-0000-000013000000}">
      <formula1>0</formula1>
      <formula2>24</formula2>
    </dataValidation>
    <dataValidation allowBlank="1" showInputMessage="1" showErrorMessage="1" promptTitle="EXISTING PAVEMENT WIDTH" prompt="Enter the Existing Width of Pavement from edge to edge OR curb to curb" sqref="G109 J17 E109" xr:uid="{00000000-0002-0000-0000-000014000000}"/>
    <dataValidation allowBlank="1" showInputMessage="1" showErrorMessage="1" promptTitle="PROPOSED PAVEMENT WIDTH" prompt="Enter the Proposed Width of Pavement from edge to edge OR curb to curb" sqref="F109 H109" xr:uid="{00000000-0002-0000-0000-000015000000}"/>
    <dataValidation type="whole" allowBlank="1" showInputMessage="1" showErrorMessage="1" promptTitle="PROPOSED CONTINUOUS LT TURN LANE" prompt="Enter the Proposed Width of Continuous Left Turn Lane" sqref="F111 H111" xr:uid="{00000000-0002-0000-0000-000016000000}">
      <formula1>0</formula1>
      <formula2>24</formula2>
    </dataValidation>
    <dataValidation type="list" allowBlank="1" showInputMessage="1" showErrorMessage="1" promptTitle="EXISTING CURB PLACEMENT" prompt="Select the Existing Curb Placement from the dropdown list_x000a_" sqref="E129 G129 G113 E113" xr:uid="{00000000-0002-0000-0000-000017000000}">
      <formula1>placement</formula1>
    </dataValidation>
    <dataValidation type="list" allowBlank="1" showInputMessage="1" showErrorMessage="1" promptTitle="PROPOSED CURB PLACEMENT" prompt="Select the Proposed Curb Placement from the dropdown list_x000a_" sqref="F129 H129 H113 F113" xr:uid="{00000000-0002-0000-0000-000018000000}">
      <formula1>placement</formula1>
    </dataValidation>
    <dataValidation allowBlank="1" showInputMessage="1" showErrorMessage="1" promptTitle="EXISTING SHOULDER or PARKING" prompt="Enter the Average Width in Feet of the Existing Shoulder or Parking Lane" sqref="E112 G112" xr:uid="{00000000-0002-0000-0000-000019000000}"/>
    <dataValidation allowBlank="1" showInputMessage="1" showErrorMessage="1" promptTitle="EXISTING BICYCLE LANE WIDTH" prompt="Enter the  Width in Feet of the Existing Bike Lane" sqref="G115 E115" xr:uid="{00000000-0002-0000-0000-00001A000000}"/>
    <dataValidation allowBlank="1" showInputMessage="1" showErrorMessage="1" promptTitle="PROPOSED BICYCLE LANE WIDTH" prompt="Enter the  Width in Feet of the Proposed Bike Lane" sqref="H115 F115" xr:uid="{00000000-0002-0000-0000-00001B000000}"/>
    <dataValidation allowBlank="1" showInputMessage="1" showErrorMessage="1" promptTitle="EXISTING PEDESTRIAN BUFFER" prompt="Enter the  Width in Feet of the Existing Pedestrian Buffer" sqref="E116 G116" xr:uid="{00000000-0002-0000-0000-00001C000000}"/>
    <dataValidation allowBlank="1" showInputMessage="1" showErrorMessage="1" promptTitle="PROPOSED PEDESTRIAN BUFFER" prompt="Enter the  Width in Feet of the Proposed Pedestrian Buffer" sqref="F116 H116" xr:uid="{00000000-0002-0000-0000-00001D000000}"/>
    <dataValidation allowBlank="1" showInputMessage="1" showErrorMessage="1" promptTitle="PROPOSED SHOULDER or PARKING" prompt="Enter the Average Width in Feet of the Proposed Shoulder or Parking Lane" sqref="F112 H112" xr:uid="{00000000-0002-0000-0000-00001E000000}"/>
    <dataValidation type="list" allowBlank="1" showInputMessage="1" showErrorMessage="1" promptTitle="EXISTING SHOULDER or PARKING" prompt="Select the Existing Shoulder or Parking Placement from the dropdown list_x000a_" sqref="E120 G120" xr:uid="{00000000-0002-0000-0000-00001F000000}">
      <formula1>placement</formula1>
    </dataValidation>
    <dataValidation type="list" allowBlank="1" showInputMessage="1" showErrorMessage="1" promptTitle="PROPOSED SHOULDER or PARKING" prompt="Select the Proposed Shoulder or Parking Placement from the dropdown list_x000a_" sqref="F120 H120" xr:uid="{00000000-0002-0000-0000-000020000000}">
      <formula1>placement</formula1>
    </dataValidation>
    <dataValidation type="list" allowBlank="1" showInputMessage="1" showErrorMessage="1" promptTitle="EXISTING SHOULDER or PARKING" prompt="Select the Existing Shoulder or Parking Surfacing from the dropdown list_x000a_" sqref="E121 G121" xr:uid="{00000000-0002-0000-0000-000021000000}">
      <formula1>surface</formula1>
    </dataValidation>
    <dataValidation type="list" allowBlank="1" showInputMessage="1" showErrorMessage="1" promptTitle="PROPOSED SHOULDER or PARKING" prompt="Select the Proposed Shoulder or Parking Surfacing from the dropdown list_x000a_" sqref="F121 H121" xr:uid="{00000000-0002-0000-0000-000022000000}">
      <formula1>surface</formula1>
    </dataValidation>
    <dataValidation type="list" allowBlank="1" showInputMessage="1" showErrorMessage="1" promptTitle="PROJECT TYPE" prompt="Select the Project Type from the dropdown list" sqref="F17" xr:uid="{00000000-0002-0000-0000-000023000000}">
      <formula1>surface_type</formula1>
    </dataValidation>
    <dataValidation type="whole" errorStyle="warning" allowBlank="1" showInputMessage="1" showErrorMessage="1" promptTitle="PROPOSED GENERAL PURPOSE LANES" prompt="Enter the Total Number of General Purpose Lanes. Do NOT count HOV/Transit or Continuous Left Turn Lanes as a travel lane." sqref="F110 H110" xr:uid="{00000000-0002-0000-0000-000024000000}">
      <formula1>0</formula1>
      <formula2>10</formula2>
    </dataValidation>
    <dataValidation type="list" allowBlank="1" showInputMessage="1" showErrorMessage="1" promptTitle="EXISTING BICYCLE LANE TYPE" prompt="Select the Existing Bicycle Lane Type from the dropdown list_x000a_" sqref="E114 G114" xr:uid="{00000000-0002-0000-0000-000025000000}">
      <formula1>bike_fac</formula1>
    </dataValidation>
    <dataValidation type="list" allowBlank="1" showInputMessage="1" showErrorMessage="1" promptTitle="PROPOSED BICYCLE LANE TYPE" prompt="Select the Proposed Bicycle Lane Type from the dropdown list_x000a_" sqref="F114 H114" xr:uid="{00000000-0002-0000-0000-000026000000}">
      <formula1>bike_fac</formula1>
    </dataValidation>
    <dataValidation type="decimal" allowBlank="1" showInputMessage="1" showErrorMessage="1" promptTitle="PERCENTAGE OF ON STREET PARKING" prompt="Enter a number between 0 and 100" sqref="E123:H123" xr:uid="{00000000-0002-0000-0000-000027000000}">
      <formula1>0</formula1>
      <formula2>100</formula2>
    </dataValidation>
    <dataValidation type="list" allowBlank="1" showInputMessage="1" showErrorMessage="1" promptTitle="MEDIAN" prompt="Enter yes or no" sqref="E119:H119" xr:uid="{00000000-0002-0000-0000-000028000000}">
      <formula1>answer</formula1>
    </dataValidation>
    <dataValidation type="list" allowBlank="1" showInputMessage="1" showErrorMessage="1" sqref="E122:H122" xr:uid="{00000000-0002-0000-0000-000029000000}">
      <formula1>parking</formula1>
    </dataValidation>
    <dataValidation type="whole" allowBlank="1" showInputMessage="1" showErrorMessage="1" promptTitle="FIXED OBJECTS" prompt="A fixed object is an object that is at least 4 inches in diameter, without a breakaway base, within the clear zone." sqref="E133:H133" xr:uid="{00000000-0002-0000-0000-00002A000000}">
      <formula1>0</formula1>
      <formula2>500</formula2>
    </dataValidation>
    <dataValidation type="list" allowBlank="1" showErrorMessage="1" sqref="G52:G56" xr:uid="{00000000-0002-0000-0000-00002B000000}">
      <formula1>"Letter Included, No Commitment"</formula1>
    </dataValidation>
    <dataValidation type="list" allowBlank="1" showInputMessage="1" showErrorMessage="1" sqref="F52:F56" xr:uid="{00000000-0002-0000-0000-00002C000000}">
      <formula1>fund_type</formula1>
    </dataValidation>
    <dataValidation allowBlank="1" showErrorMessage="1" promptTitle="DESIGN ENGINEERING" prompt="Enter Design Engineering Cost" sqref="B39" xr:uid="{00000000-0002-0000-0000-00002D000000}"/>
    <dataValidation type="list" allowBlank="1" showInputMessage="1" showErrorMessage="1" sqref="F32 F18 E59" xr:uid="{00000000-0002-0000-0000-00002E000000}">
      <formula1>"YES, NO"</formula1>
    </dataValidation>
    <dataValidation allowBlank="1" showInputMessage="1" showErrorMessage="1" promptTitle="LEGISLATIVE DISTRICT" prompt="Enter the Legislative District Number(s) that project is located in" sqref="H6" xr:uid="{00000000-0002-0000-0000-00002F000000}"/>
    <dataValidation allowBlank="1" showInputMessage="1" showErrorMessage="1" promptTitle="FUNDING COMMITMENT" prompt="Funding Commitment letters must be signed by the funding partner  and specify the amount pledged to the project" sqref="G68" xr:uid="{00000000-0002-0000-0000-000030000000}"/>
    <dataValidation type="list" allowBlank="1" showInputMessage="1" showErrorMessage="1" promptTitle="FUNCTIONAL CLASS" prompt="Select Functional Classification of arterial from dropdown list. The route must be classified at application." sqref="C10:D10" xr:uid="{00000000-0002-0000-0000-000031000000}">
      <formula1>fc_type</formula1>
    </dataValidation>
    <dataValidation allowBlank="1" showErrorMessage="1" promptTitle="AVERAGE DAILY TRAFFIC" prompt="Enter the Average Daily Traffic in vehicles per day" sqref="F9" xr:uid="{00000000-0002-0000-0000-000032000000}"/>
    <dataValidation type="whole" allowBlank="1" showInputMessage="1" showErrorMessage="1" errorTitle="FEDERAL ROUTE NUMBER" error="Only urban arterials are eligible for UAP &amp; UCP funding. The FEDERAL ROUTE NUMBER should contain only numbers, no letters." promptTitle="FEDERAL ROUTE NUMBER" prompt="Enter the Federal Route Number of the arterial" sqref="F10" xr:uid="{00000000-0002-0000-0000-000033000000}">
      <formula1>1</formula1>
      <formula2>9999</formula2>
    </dataValidation>
    <dataValidation type="decimal" errorStyle="information" operator="lessThanOrEqual" allowBlank="1" showInputMessage="1" showErrorMessage="1" errorTitle="LENGTH in MILES" error="Entered Length in Miles exceeds expected length" promptTitle="LENGTH IN MILES" prompt="Enter the project's Total Length to the nearest hundreth of a mile" sqref="C9" xr:uid="{00000000-0002-0000-0000-000034000000}">
      <formula1>5</formula1>
    </dataValidation>
    <dataValidation type="list" allowBlank="1" showInputMessage="1" showErrorMessage="1" promptTitle="AGENCY NAME" prompt="Select your Agency Name from the dropdown list" sqref="C6:F6" xr:uid="{00000000-0002-0000-0000-000035000000}">
      <formula1>agencies</formula1>
    </dataValidation>
    <dataValidation allowBlank="1" showInputMessage="1" showErrorMessage="1" promptTitle="CONTACT PERSON" prompt="Enter the Contact Person's name" sqref="C11:E11" xr:uid="{00000000-0002-0000-0000-000036000000}"/>
    <dataValidation allowBlank="1" showInputMessage="1" showErrorMessage="1" promptTitle="CONTACT PHONE" prompt="Enter the Phone Number for the contact person" sqref="G11:H11" xr:uid="{00000000-0002-0000-0000-000037000000}"/>
    <dataValidation allowBlank="1" showInputMessage="1" showErrorMessage="1" promptTitle="CONTACT EMAIL" prompt="Enter the Email Address for the contact person" sqref="C12" xr:uid="{00000000-0002-0000-0000-000038000000}"/>
    <dataValidation allowBlank="1" showInputMessage="1" showErrorMessage="1" promptTitle="ARTERIAL NAME" prompt="Enter the Arterial Name for the project" sqref="C7:F7" xr:uid="{00000000-0002-0000-0000-000039000000}"/>
    <dataValidation allowBlank="1" showInputMessage="1" showErrorMessage="1" promptTitle="PROJECT LIMITS" prompt="Enter the Starting and Ending Points of the project" sqref="C8:F8" xr:uid="{00000000-0002-0000-0000-00003A000000}"/>
    <dataValidation type="decimal" allowBlank="1" showInputMessage="1" showErrorMessage="1" sqref="F16:G16" xr:uid="{00000000-0002-0000-0000-00003B000000}">
      <formula1>0</formula1>
      <formula2>100000000000</formula2>
    </dataValidation>
    <dataValidation type="list" allowBlank="1" showInputMessage="1" showErrorMessage="1" sqref="F21" xr:uid="{00000000-0002-0000-0000-00003C000000}">
      <formula1>"YES,NO"</formula1>
    </dataValidation>
    <dataValidation allowBlank="1" showErrorMessage="1" sqref="H236 C231:H231 G220:H220 F322:H323 E322 B323:E323" xr:uid="{00000000-0002-0000-0000-00003D000000}"/>
    <dataValidation operator="lessThan" allowBlank="1" showInputMessage="1" showErrorMessage="1" promptTitle="PS&amp;E" prompt="Enter percent complete_x000a_" sqref="E314:G314" xr:uid="{00000000-0002-0000-0000-00003E000000}"/>
    <dataValidation type="list" allowBlank="1" showInputMessage="1" showErrorMessage="1" sqref="E315:G315" xr:uid="{00000000-0002-0000-0000-00003F000000}">
      <formula1>const_permits</formula1>
    </dataValidation>
    <dataValidation type="list" allowBlank="1" showInputMessage="1" showErrorMessage="1" sqref="E316:G316" xr:uid="{00000000-0002-0000-0000-000040000000}">
      <formula1>ROW</formula1>
    </dataValidation>
    <dataValidation type="list" allowBlank="1" showInputMessage="1" showErrorMessage="1" sqref="E319:G319" xr:uid="{00000000-0002-0000-0000-000041000000}">
      <formula1>utilities</formula1>
    </dataValidation>
    <dataValidation type="list" allowBlank="1" showInputMessage="1" showErrorMessage="1" promptTitle="ADA STANDARDS" prompt="Does this intersection meet ADA standards?" sqref="E144:H144" xr:uid="{00000000-0002-0000-0000-000042000000}">
      <formula1>answer</formula1>
    </dataValidation>
    <dataValidation type="list" allowBlank="1" showInputMessage="1" showErrorMessage="1" promptTitle="ADA STANDARDS" prompt="Does this segment meet ADA standards?" sqref="E131:H131" xr:uid="{00000000-0002-0000-0000-000043000000}">
      <formula1>answer</formula1>
    </dataValidation>
    <dataValidation allowBlank="1" showErrorMessage="1" promptTitle="TRUCK ROUTE" prompt="Select the Truck Route Classification from the dropdown list" sqref="C202:F203 C276:F276" xr:uid="{00000000-0002-0000-0000-000044000000}"/>
    <dataValidation type="list" allowBlank="1" showInputMessage="1" showErrorMessage="1" sqref="C272" xr:uid="{00000000-0002-0000-0000-000045000000}">
      <formula1>culvert</formula1>
    </dataValidation>
    <dataValidation type="list" allowBlank="1" showInputMessage="1" showErrorMessage="1" sqref="C268" xr:uid="{00000000-0002-0000-0000-000046000000}">
      <formula1>bridge</formula1>
    </dataValidation>
    <dataValidation type="list" allowBlank="1" showInputMessage="1" showErrorMessage="1" promptTitle="CONSTRUCTION READY" prompt="The project must have PS&amp;E, right of way, enviromental review, and cultural assesement complete at the time of application.  Project must go to bid by spring of next year." sqref="F19:G19" xr:uid="{00000000-0002-0000-0000-000047000000}">
      <formula1>"YES, NO"</formula1>
    </dataValidation>
    <dataValidation type="list" allowBlank="1" showInputMessage="1" showErrorMessage="1" promptTitle="DEVELOPMENT SITE" prompt="SELECT YES IF: Project supports a new development or redevelopment of existing site.  _x000a_SELECT NO IF: There is no specific economic development site, the site has already been built, or for ambient development " sqref="F20:G20" xr:uid="{00000000-0002-0000-0000-000048000000}">
      <formula1>"YES, NO"</formula1>
    </dataValidation>
    <dataValidation type="list" allowBlank="1" showInputMessage="1" showErrorMessage="1" sqref="E317:G317" xr:uid="{00000000-0002-0000-0000-000049000000}">
      <formula1>CRA</formula1>
    </dataValidation>
    <dataValidation type="list" allowBlank="1" showInputMessage="1" showErrorMessage="1" promptTitle="DEVELOPMENT TYPE" prompt="Choose the development type from the dropdown menu.  If you don't find a match, write the type in the cell below." sqref="D259:E259" xr:uid="{00000000-0002-0000-0000-00004A000000}">
      <formula1>GD_type</formula1>
    </dataValidation>
    <dataValidation type="date" operator="lessThan" allowBlank="1" showInputMessage="1" showErrorMessage="1" errorTitle="DESIGN ENGINEERING" error="Design Engineering must be started within 1 year." promptTitle="DESIGN ENGINEERING" prompt="Enter start date (M/YYYY) for Design Engineering" sqref="F24:G24" xr:uid="{00000000-0002-0000-0000-00004B000000}">
      <formula1>44196</formula1>
    </dataValidation>
    <dataValidation type="date" operator="lessThan" allowBlank="1" showInputMessage="1" showErrorMessage="1" errorTitle="ENVIRONMENTAL DOCUMENTATION" error="The date you entered is too far in the future.  TIB grants should start and finish without delay._x000a_Please revise date." promptTitle="ENVIRONMENTAL DOCUMENTATION" prompt="Enter completion date (MM/YYYY) for Environmental Documentation " sqref="F25:G25" xr:uid="{00000000-0002-0000-0000-00004C000000}">
      <formula1>44927</formula1>
    </dataValidation>
    <dataValidation type="date" operator="lessThan" allowBlank="1" showInputMessage="1" showErrorMessage="1" errorTitle="RIGHT OF WAY ACQUISITION" error="The date you entered is too far in the future.  TIB grants should start and finish without delay._x000a_Please revise date." promptTitle="RIGHT OF WAY ACQUISITION" prompt="Enter completion date (MM/YYYY) for Right of Way Acquisition" sqref="F26:G26" xr:uid="{00000000-0002-0000-0000-00004D000000}">
      <formula1>45291</formula1>
    </dataValidation>
    <dataValidation type="whole" allowBlank="1" showInputMessage="1" showErrorMessage="1" promptTitle="JOBS CREATED" prompt="How many long term jobs will be created by the development.  Do not jobs related to the construction of the development or roadway." sqref="D257" xr:uid="{00000000-0002-0000-0000-00004E000000}">
      <formula1>0</formula1>
      <formula2>1000000000000000000</formula2>
    </dataValidation>
    <dataValidation type="list" allowBlank="1" showInputMessage="1" showErrorMessage="1" sqref="E320:G320" xr:uid="{00000000-0002-0000-0000-00004F000000}">
      <formula1>"Yes, No, Unknown"</formula1>
    </dataValidation>
    <dataValidation type="list" allowBlank="1" showInputMessage="1" showErrorMessage="1" sqref="G51" xr:uid="{00000000-0002-0000-0000-000050000000}">
      <formula1>"Budgeted, In CIP , Not in CIP, Uncommitted"</formula1>
    </dataValidation>
    <dataValidation type="list" allowBlank="1" showInputMessage="1" showErrorMessage="1" promptTitle="TRANSIT ACCESS" prompt="Which most describes the access provided to transit facilities by this project." sqref="C220:F220" xr:uid="{00000000-0002-0000-0000-000051000000}">
      <formula1>transit_access</formula1>
    </dataValidation>
    <dataValidation type="whole" allowBlank="1" showInputMessage="1" promptTitle="EXISTING GENERAL PURPOSE LANES" prompt="Enter the Total Number of General Purpose Lanes. Do NOT count HOV/Transit or Continuous Left Turn Lanes as a travel lane." sqref="G110 E110" xr:uid="{00000000-0002-0000-0000-000052000000}">
      <formula1>0</formula1>
      <formula2>10</formula2>
    </dataValidation>
    <dataValidation type="date" operator="lessThan" allowBlank="1" showInputMessage="1" showErrorMessage="1" errorTitle="PS&amp;E COMPLETION" error="The date you entered is too far in the future.  TIB grants should start and finish without delay._x000a_Please revise date." promptTitle="PLANS, SPECS &amp; ENGR ESTIMATE" prompt="Enter date (MM/YYYY) for completion of Plans, Specifications and FINAL Engineer's Estimate" sqref="F27:G27" xr:uid="{00000000-0002-0000-0000-000053000000}">
      <formula1>45291</formula1>
    </dataValidation>
    <dataValidation type="date" operator="lessThan" allowBlank="1" showInputMessage="1" showErrorMessage="1" errorTitle="CONTRACT ADVERTISEMENT" error="The date you entered is too far in the future.  TIB grants should start and finish without delay._x000a_Please revise date." promptTitle="CONTRACT ADVERTISEMENT" prompt="Enter date (MM/YYYY) for Advertisement of Project Contract" sqref="F28:G28" xr:uid="{00000000-0002-0000-0000-000054000000}">
      <formula1>45657</formula1>
    </dataValidation>
    <dataValidation type="date" operator="lessThan" allowBlank="1" showInputMessage="1" showErrorMessage="1" errorTitle="CONTRACT COMPLETION" error="The date you entered is too far in the future.  TIB grants should start and finish without delay._x000a_Please revise date." promptTitle="CONTRACT COMPLETION" prompt="Enter anticipated date (MM/YYYY) for Completion of the Project" sqref="F29:G29" xr:uid="{00000000-0002-0000-0000-000055000000}">
      <formula1>46387</formula1>
    </dataValidation>
    <dataValidation type="list" allowBlank="1" showInputMessage="1" showErrorMessage="1" promptTitle="SENSITIVE AREAS" prompt="Wetlands, areas with a critical recharging effect on aquifers used for potable water, fish and wildlife habitat conservation areas, frequently flooded areas, or geologically hazardous areas" sqref="E318:G318" xr:uid="{00000000-0002-0000-0000-000056000000}">
      <formula1>sensitive</formula1>
    </dataValidation>
    <dataValidation type="whole" allowBlank="1" showInputMessage="1" showErrorMessage="1" error="Value must be between 0 and 100" sqref="C269" xr:uid="{00000000-0002-0000-0000-000057000000}">
      <formula1>0</formula1>
      <formula2>100</formula2>
    </dataValidation>
    <dataValidation type="list" allowBlank="1" showInputMessage="1" showErrorMessage="1" promptTitle="NON MOTORIZED ACCESS" prompt="Do not include bike lanes or sidewalks as paths.  Use this to describe access to separate paths that are not part of the project." sqref="C222:F223" xr:uid="{00000000-0002-0000-0000-000058000000}">
      <formula1>nonmotorized_access</formula1>
    </dataValidation>
    <dataValidation type="whole" allowBlank="1" showErrorMessage="1" sqref="G257" xr:uid="{00000000-0002-0000-0000-000059000000}">
      <formula1>0</formula1>
      <formula2>1000000000000000000</formula2>
    </dataValidation>
    <dataValidation allowBlank="1" showErrorMessage="1" promptTitle="TRANSIT BUSES" prompt="Enter number of Transit Buses during Peak Hour" sqref="D277" xr:uid="{00000000-0002-0000-0000-00005A000000}"/>
    <dataValidation allowBlank="1" showErrorMessage="1" promptTitle="DEVELOPMENT SITE" prompt="SELECT YES IF: Project supports a new development or redevelopment of existing site.  _x000a_SELECT NO IF: There is no specific economic development site, the site has already been built, or for ambient development " sqref="F94" xr:uid="{00000000-0002-0000-0000-00005B000000}"/>
    <dataValidation type="list" allowBlank="1" showErrorMessage="1" promptTitle="DEVELOPMENT SITE" prompt="SELECT YES IF: Project supports a new development or redevelopment of existing site.  _x000a_SELECT NO IF: There is no specific economic development site, the site has already been built, or for ambient development " sqref="E94" xr:uid="{00000000-0002-0000-0000-00005C000000}">
      <formula1>"YES, NO"</formula1>
    </dataValidation>
    <dataValidation type="list" allowBlank="1" showInputMessage="1" showErrorMessage="1" promptTitle="EXISTING STORM DRAINAGE" prompt="Are there existing storm drainage facilities?" sqref="G130 E130" xr:uid="{00000000-0002-0000-0000-00005D000000}">
      <formula1>"Yes, No"</formula1>
    </dataValidation>
    <dataValidation type="list" allowBlank="1" showInputMessage="1" showErrorMessage="1" promptTitle="PROPOSED STORM DRAINAGE" prompt="Will there be storm drainage facilities built?" sqref="H130 F130" xr:uid="{00000000-0002-0000-0000-00005E000000}">
      <formula1>"Yes, No"</formula1>
    </dataValidation>
    <dataValidation type="list" allowBlank="1" showInputMessage="1" showErrorMessage="1" sqref="C154 C158 C162 C166 C170" xr:uid="{00000000-0002-0000-0000-00005F000000}">
      <formula1>"Not Present, Unknown, 0 to 10, 11 to 20, 21 to 30, 31 or older"</formula1>
    </dataValidation>
    <dataValidation type="list" allowBlank="1" showInputMessage="1" showErrorMessage="1" sqref="D154 D158 D162 D166 D170" xr:uid="{00000000-0002-0000-0000-000060000000}">
      <formula1>"Not Present, Poor, Fair, Good, Excellent"</formula1>
    </dataValidation>
    <dataValidation type="list" allowBlank="1" showInputMessage="1" showErrorMessage="1" sqref="C156 C160 C164 C168 C172" xr:uid="{00000000-0002-0000-0000-000061000000}">
      <formula1>"None, New, Repair, Replace"</formula1>
    </dataValidation>
    <dataValidation type="list" allowBlank="1" showInputMessage="1" showErrorMessage="1" sqref="D156 D160 D164 D168 D172" xr:uid="{00000000-0002-0000-0000-000062000000}">
      <formula1>"Yes, No"</formula1>
    </dataValidation>
    <dataValidation type="whole" allowBlank="1" showInputMessage="1" showErrorMessage="1" sqref="G9" xr:uid="{00000000-0002-0000-0000-000063000000}">
      <formula1>0</formula1>
      <formula2>100</formula2>
    </dataValidation>
  </dataValidations>
  <hyperlinks>
    <hyperlink ref="G8:H8" r:id="rId1" display="Find Districts" xr:uid="{00000000-0004-0000-0000-000000000000}"/>
  </hyperlinks>
  <pageMargins left="0.75" right="0.5" top="0.5" bottom="0.6" header="0.35" footer="0.35"/>
  <pageSetup orientation="portrait" r:id="rId2"/>
  <headerFooter>
    <oddHeader xml:space="preserve">&amp;R - </oddHeader>
    <oddFooter>&amp;L&amp;"Tw Cen MT,Regular"&amp;8Urban Funding Application
Revised August 7, 2019&amp;R&amp;"Tahoma,Regular"&amp;9Page &amp;P</oddFooter>
    <firstFooter>&amp;L&amp;"Tw Cen MT,Regular"&amp;8Urban Funding Application
Revised 21 Apr 2011&amp;R&amp;"Tahoma,Regular"&amp;9Page &amp;P of &amp;N</firstFooter>
  </headerFooter>
  <rowBreaks count="13" manualBreakCount="13">
    <brk id="30" min="1" max="8" man="1"/>
    <brk id="61" min="1" max="8" man="1"/>
    <brk id="86" min="1" max="8" man="1"/>
    <brk id="100" min="1" max="8" man="1"/>
    <brk id="124" min="1" max="8" man="1"/>
    <brk id="149" min="1" max="8" man="1"/>
    <brk id="173" min="1" max="8" man="1"/>
    <brk id="197" min="1" max="8" man="1"/>
    <brk id="217" min="1" max="8" man="1"/>
    <brk id="241" min="1" max="8" man="1"/>
    <brk id="265" min="1" max="8" man="1"/>
    <brk id="285" min="1" max="7" man="1"/>
    <brk id="311" min="1"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1275" r:id="rId5" name="Check Box 251">
              <controlPr locked="0" defaultSize="0" autoFill="0" autoLine="0" autoPict="0">
                <anchor moveWithCells="1">
                  <from>
                    <xdr:col>1</xdr:col>
                    <xdr:colOff>292100</xdr:colOff>
                    <xdr:row>227</xdr:row>
                    <xdr:rowOff>50800</xdr:rowOff>
                  </from>
                  <to>
                    <xdr:col>1</xdr:col>
                    <xdr:colOff>901700</xdr:colOff>
                    <xdr:row>227</xdr:row>
                    <xdr:rowOff>304800</xdr:rowOff>
                  </to>
                </anchor>
              </controlPr>
            </control>
          </mc:Choice>
        </mc:AlternateContent>
        <mc:AlternateContent xmlns:mc="http://schemas.openxmlformats.org/markup-compatibility/2006">
          <mc:Choice Requires="x14">
            <control shapeId="1276" r:id="rId6" name="Check Box 252">
              <controlPr locked="0" defaultSize="0" autoFill="0" autoLine="0" autoPict="0">
                <anchor moveWithCells="1">
                  <from>
                    <xdr:col>2</xdr:col>
                    <xdr:colOff>279400</xdr:colOff>
                    <xdr:row>227</xdr:row>
                    <xdr:rowOff>50800</xdr:rowOff>
                  </from>
                  <to>
                    <xdr:col>2</xdr:col>
                    <xdr:colOff>838200</xdr:colOff>
                    <xdr:row>227</xdr:row>
                    <xdr:rowOff>304800</xdr:rowOff>
                  </to>
                </anchor>
              </controlPr>
            </control>
          </mc:Choice>
        </mc:AlternateContent>
        <mc:AlternateContent xmlns:mc="http://schemas.openxmlformats.org/markup-compatibility/2006">
          <mc:Choice Requires="x14">
            <control shapeId="1277" r:id="rId7" name="Check Box 253">
              <controlPr locked="0" defaultSize="0" autoFill="0" autoLine="0" autoPict="0">
                <anchor moveWithCells="1">
                  <from>
                    <xdr:col>3</xdr:col>
                    <xdr:colOff>203200</xdr:colOff>
                    <xdr:row>227</xdr:row>
                    <xdr:rowOff>50800</xdr:rowOff>
                  </from>
                  <to>
                    <xdr:col>3</xdr:col>
                    <xdr:colOff>749300</xdr:colOff>
                    <xdr:row>227</xdr:row>
                    <xdr:rowOff>304800</xdr:rowOff>
                  </to>
                </anchor>
              </controlPr>
            </control>
          </mc:Choice>
        </mc:AlternateContent>
        <mc:AlternateContent xmlns:mc="http://schemas.openxmlformats.org/markup-compatibility/2006">
          <mc:Choice Requires="x14">
            <control shapeId="1281" r:id="rId8" name="Check Box 257">
              <controlPr locked="0" defaultSize="0" autoFill="0" autoLine="0" autoPict="0">
                <anchor moveWithCells="1">
                  <from>
                    <xdr:col>4</xdr:col>
                    <xdr:colOff>139700</xdr:colOff>
                    <xdr:row>227</xdr:row>
                    <xdr:rowOff>50800</xdr:rowOff>
                  </from>
                  <to>
                    <xdr:col>4</xdr:col>
                    <xdr:colOff>685800</xdr:colOff>
                    <xdr:row>227</xdr:row>
                    <xdr:rowOff>304800</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from>
                    <xdr:col>1</xdr:col>
                    <xdr:colOff>152400</xdr:colOff>
                    <xdr:row>335</xdr:row>
                    <xdr:rowOff>0</xdr:rowOff>
                  </from>
                  <to>
                    <xdr:col>1</xdr:col>
                    <xdr:colOff>762000</xdr:colOff>
                    <xdr:row>335</xdr:row>
                    <xdr:rowOff>215900</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from>
                    <xdr:col>2</xdr:col>
                    <xdr:colOff>76200</xdr:colOff>
                    <xdr:row>335</xdr:row>
                    <xdr:rowOff>0</xdr:rowOff>
                  </from>
                  <to>
                    <xdr:col>2</xdr:col>
                    <xdr:colOff>901700</xdr:colOff>
                    <xdr:row>335</xdr:row>
                    <xdr:rowOff>215900</xdr:rowOff>
                  </to>
                </anchor>
              </controlPr>
            </control>
          </mc:Choice>
        </mc:AlternateContent>
        <mc:AlternateContent xmlns:mc="http://schemas.openxmlformats.org/markup-compatibility/2006">
          <mc:Choice Requires="x14">
            <control shapeId="1313" r:id="rId11" name="Check Box 289">
              <controlPr defaultSize="0" autoFill="0" autoLine="0" autoPict="0">
                <anchor moveWithCells="1">
                  <from>
                    <xdr:col>3</xdr:col>
                    <xdr:colOff>177800</xdr:colOff>
                    <xdr:row>335</xdr:row>
                    <xdr:rowOff>0</xdr:rowOff>
                  </from>
                  <to>
                    <xdr:col>3</xdr:col>
                    <xdr:colOff>863600</xdr:colOff>
                    <xdr:row>335</xdr:row>
                    <xdr:rowOff>215900</xdr:rowOff>
                  </to>
                </anchor>
              </controlPr>
            </control>
          </mc:Choice>
        </mc:AlternateContent>
        <mc:AlternateContent xmlns:mc="http://schemas.openxmlformats.org/markup-compatibility/2006">
          <mc:Choice Requires="x14">
            <control shapeId="1314" r:id="rId12" name="Check Box 290">
              <controlPr defaultSize="0" autoFill="0" autoLine="0" autoPict="0">
                <anchor moveWithCells="1">
                  <from>
                    <xdr:col>4</xdr:col>
                    <xdr:colOff>139700</xdr:colOff>
                    <xdr:row>335</xdr:row>
                    <xdr:rowOff>0</xdr:rowOff>
                  </from>
                  <to>
                    <xdr:col>6</xdr:col>
                    <xdr:colOff>647700</xdr:colOff>
                    <xdr:row>335</xdr:row>
                    <xdr:rowOff>215900</xdr:rowOff>
                  </to>
                </anchor>
              </controlPr>
            </control>
          </mc:Choice>
        </mc:AlternateContent>
        <mc:AlternateContent xmlns:mc="http://schemas.openxmlformats.org/markup-compatibility/2006">
          <mc:Choice Requires="x14">
            <control shapeId="1318" r:id="rId13" name="Check Box 294">
              <controlPr defaultSize="0" autoFill="0" autoLine="0" autoPict="0">
                <anchor moveWithCells="1">
                  <from>
                    <xdr:col>1</xdr:col>
                    <xdr:colOff>152400</xdr:colOff>
                    <xdr:row>336</xdr:row>
                    <xdr:rowOff>0</xdr:rowOff>
                  </from>
                  <to>
                    <xdr:col>3</xdr:col>
                    <xdr:colOff>139700</xdr:colOff>
                    <xdr:row>336</xdr:row>
                    <xdr:rowOff>215900</xdr:rowOff>
                  </to>
                </anchor>
              </controlPr>
            </control>
          </mc:Choice>
        </mc:AlternateContent>
        <mc:AlternateContent xmlns:mc="http://schemas.openxmlformats.org/markup-compatibility/2006">
          <mc:Choice Requires="x14">
            <control shapeId="1332" r:id="rId14" name="Check Box 308">
              <controlPr defaultSize="0" autoFill="0" autoLine="0" autoPict="0">
                <anchor moveWithCells="1">
                  <from>
                    <xdr:col>1</xdr:col>
                    <xdr:colOff>25400</xdr:colOff>
                    <xdr:row>64</xdr:row>
                    <xdr:rowOff>0</xdr:rowOff>
                  </from>
                  <to>
                    <xdr:col>1</xdr:col>
                    <xdr:colOff>330200</xdr:colOff>
                    <xdr:row>65</xdr:row>
                    <xdr:rowOff>12700</xdr:rowOff>
                  </to>
                </anchor>
              </controlPr>
            </control>
          </mc:Choice>
        </mc:AlternateContent>
        <mc:AlternateContent xmlns:mc="http://schemas.openxmlformats.org/markup-compatibility/2006">
          <mc:Choice Requires="x14">
            <control shapeId="1333" r:id="rId15" name="Check Box 309">
              <controlPr defaultSize="0" autoFill="0" autoLine="0" autoPict="0">
                <anchor moveWithCells="1">
                  <from>
                    <xdr:col>1</xdr:col>
                    <xdr:colOff>25400</xdr:colOff>
                    <xdr:row>65</xdr:row>
                    <xdr:rowOff>0</xdr:rowOff>
                  </from>
                  <to>
                    <xdr:col>1</xdr:col>
                    <xdr:colOff>330200</xdr:colOff>
                    <xdr:row>66</xdr:row>
                    <xdr:rowOff>12700</xdr:rowOff>
                  </to>
                </anchor>
              </controlPr>
            </control>
          </mc:Choice>
        </mc:AlternateContent>
        <mc:AlternateContent xmlns:mc="http://schemas.openxmlformats.org/markup-compatibility/2006">
          <mc:Choice Requires="x14">
            <control shapeId="1334" r:id="rId16" name="Check Box 310">
              <controlPr defaultSize="0" autoFill="0" autoLine="0" autoPict="0">
                <anchor moveWithCells="1">
                  <from>
                    <xdr:col>1</xdr:col>
                    <xdr:colOff>25400</xdr:colOff>
                    <xdr:row>72</xdr:row>
                    <xdr:rowOff>0</xdr:rowOff>
                  </from>
                  <to>
                    <xdr:col>1</xdr:col>
                    <xdr:colOff>330200</xdr:colOff>
                    <xdr:row>72</xdr:row>
                    <xdr:rowOff>215900</xdr:rowOff>
                  </to>
                </anchor>
              </controlPr>
            </control>
          </mc:Choice>
        </mc:AlternateContent>
        <mc:AlternateContent xmlns:mc="http://schemas.openxmlformats.org/markup-compatibility/2006">
          <mc:Choice Requires="x14">
            <control shapeId="1335" r:id="rId17" name="Check Box 311">
              <controlPr defaultSize="0" autoFill="0" autoLine="0" autoPict="0">
                <anchor moveWithCells="1">
                  <from>
                    <xdr:col>1</xdr:col>
                    <xdr:colOff>25400</xdr:colOff>
                    <xdr:row>74</xdr:row>
                    <xdr:rowOff>0</xdr:rowOff>
                  </from>
                  <to>
                    <xdr:col>1</xdr:col>
                    <xdr:colOff>330200</xdr:colOff>
                    <xdr:row>74</xdr:row>
                    <xdr:rowOff>215900</xdr:rowOff>
                  </to>
                </anchor>
              </controlPr>
            </control>
          </mc:Choice>
        </mc:AlternateContent>
        <mc:AlternateContent xmlns:mc="http://schemas.openxmlformats.org/markup-compatibility/2006">
          <mc:Choice Requires="x14">
            <control shapeId="1337" r:id="rId18" name="Check Box 313">
              <controlPr defaultSize="0" autoFill="0" autoLine="0" autoPict="0">
                <anchor moveWithCells="1">
                  <from>
                    <xdr:col>1</xdr:col>
                    <xdr:colOff>25400</xdr:colOff>
                    <xdr:row>74</xdr:row>
                    <xdr:rowOff>0</xdr:rowOff>
                  </from>
                  <to>
                    <xdr:col>1</xdr:col>
                    <xdr:colOff>330200</xdr:colOff>
                    <xdr:row>74</xdr:row>
                    <xdr:rowOff>215900</xdr:rowOff>
                  </to>
                </anchor>
              </controlPr>
            </control>
          </mc:Choice>
        </mc:AlternateContent>
        <mc:AlternateContent xmlns:mc="http://schemas.openxmlformats.org/markup-compatibility/2006">
          <mc:Choice Requires="x14">
            <control shapeId="1338" r:id="rId19" name="Check Box 314">
              <controlPr defaultSize="0" autoFill="0" autoLine="0" autoPict="0">
                <anchor moveWithCells="1">
                  <from>
                    <xdr:col>1</xdr:col>
                    <xdr:colOff>25400</xdr:colOff>
                    <xdr:row>74</xdr:row>
                    <xdr:rowOff>0</xdr:rowOff>
                  </from>
                  <to>
                    <xdr:col>1</xdr:col>
                    <xdr:colOff>330200</xdr:colOff>
                    <xdr:row>74</xdr:row>
                    <xdr:rowOff>215900</xdr:rowOff>
                  </to>
                </anchor>
              </controlPr>
            </control>
          </mc:Choice>
        </mc:AlternateContent>
        <mc:AlternateContent xmlns:mc="http://schemas.openxmlformats.org/markup-compatibility/2006">
          <mc:Choice Requires="x14">
            <control shapeId="1339" r:id="rId20" name="Check Box 315">
              <controlPr defaultSize="0" autoFill="0" autoLine="0" autoPict="0">
                <anchor moveWithCells="1">
                  <from>
                    <xdr:col>1</xdr:col>
                    <xdr:colOff>25400</xdr:colOff>
                    <xdr:row>77</xdr:row>
                    <xdr:rowOff>0</xdr:rowOff>
                  </from>
                  <to>
                    <xdr:col>1</xdr:col>
                    <xdr:colOff>330200</xdr:colOff>
                    <xdr:row>77</xdr:row>
                    <xdr:rowOff>215900</xdr:rowOff>
                  </to>
                </anchor>
              </controlPr>
            </control>
          </mc:Choice>
        </mc:AlternateContent>
        <mc:AlternateContent xmlns:mc="http://schemas.openxmlformats.org/markup-compatibility/2006">
          <mc:Choice Requires="x14">
            <control shapeId="1341" r:id="rId21" name="Check Box 317">
              <controlPr defaultSize="0" autoFill="0" autoLine="0" autoPict="0">
                <anchor moveWithCells="1">
                  <from>
                    <xdr:col>1</xdr:col>
                    <xdr:colOff>25400</xdr:colOff>
                    <xdr:row>76</xdr:row>
                    <xdr:rowOff>0</xdr:rowOff>
                  </from>
                  <to>
                    <xdr:col>1</xdr:col>
                    <xdr:colOff>330200</xdr:colOff>
                    <xdr:row>77</xdr:row>
                    <xdr:rowOff>12700</xdr:rowOff>
                  </to>
                </anchor>
              </controlPr>
            </control>
          </mc:Choice>
        </mc:AlternateContent>
        <mc:AlternateContent xmlns:mc="http://schemas.openxmlformats.org/markup-compatibility/2006">
          <mc:Choice Requires="x14">
            <control shapeId="1342" r:id="rId22" name="Check Box 318">
              <controlPr defaultSize="0" autoFill="0" autoLine="0" autoPict="0">
                <anchor moveWithCells="1">
                  <from>
                    <xdr:col>1</xdr:col>
                    <xdr:colOff>25400</xdr:colOff>
                    <xdr:row>76</xdr:row>
                    <xdr:rowOff>0</xdr:rowOff>
                  </from>
                  <to>
                    <xdr:col>1</xdr:col>
                    <xdr:colOff>330200</xdr:colOff>
                    <xdr:row>77</xdr:row>
                    <xdr:rowOff>12700</xdr:rowOff>
                  </to>
                </anchor>
              </controlPr>
            </control>
          </mc:Choice>
        </mc:AlternateContent>
        <mc:AlternateContent xmlns:mc="http://schemas.openxmlformats.org/markup-compatibility/2006">
          <mc:Choice Requires="x14">
            <control shapeId="1346" r:id="rId23" name="Check Box 322">
              <controlPr defaultSize="0" autoFill="0" autoLine="0" autoPict="0">
                <anchor moveWithCells="1">
                  <from>
                    <xdr:col>1</xdr:col>
                    <xdr:colOff>25400</xdr:colOff>
                    <xdr:row>63</xdr:row>
                    <xdr:rowOff>0</xdr:rowOff>
                  </from>
                  <to>
                    <xdr:col>1</xdr:col>
                    <xdr:colOff>330200</xdr:colOff>
                    <xdr:row>64</xdr:row>
                    <xdr:rowOff>12700</xdr:rowOff>
                  </to>
                </anchor>
              </controlPr>
            </control>
          </mc:Choice>
        </mc:AlternateContent>
        <mc:AlternateContent xmlns:mc="http://schemas.openxmlformats.org/markup-compatibility/2006">
          <mc:Choice Requires="x14">
            <control shapeId="1347" r:id="rId24" name="Check Box 323">
              <controlPr defaultSize="0" autoFill="0" autoLine="0" autoPict="0">
                <anchor moveWithCells="1">
                  <from>
                    <xdr:col>1</xdr:col>
                    <xdr:colOff>25400</xdr:colOff>
                    <xdr:row>79</xdr:row>
                    <xdr:rowOff>0</xdr:rowOff>
                  </from>
                  <to>
                    <xdr:col>1</xdr:col>
                    <xdr:colOff>330200</xdr:colOff>
                    <xdr:row>79</xdr:row>
                    <xdr:rowOff>215900</xdr:rowOff>
                  </to>
                </anchor>
              </controlPr>
            </control>
          </mc:Choice>
        </mc:AlternateContent>
        <mc:AlternateContent xmlns:mc="http://schemas.openxmlformats.org/markup-compatibility/2006">
          <mc:Choice Requires="x14">
            <control shapeId="1417" r:id="rId25" name="Check Box 393">
              <controlPr defaultSize="0" autoFill="0" autoLine="0" autoPict="0">
                <anchor moveWithCells="1">
                  <from>
                    <xdr:col>1</xdr:col>
                    <xdr:colOff>25400</xdr:colOff>
                    <xdr:row>205</xdr:row>
                    <xdr:rowOff>0</xdr:rowOff>
                  </from>
                  <to>
                    <xdr:col>1</xdr:col>
                    <xdr:colOff>330200</xdr:colOff>
                    <xdr:row>206</xdr:row>
                    <xdr:rowOff>12700</xdr:rowOff>
                  </to>
                </anchor>
              </controlPr>
            </control>
          </mc:Choice>
        </mc:AlternateContent>
        <mc:AlternateContent xmlns:mc="http://schemas.openxmlformats.org/markup-compatibility/2006">
          <mc:Choice Requires="x14">
            <control shapeId="1419" r:id="rId26" name="Check Box 395">
              <controlPr defaultSize="0" autoFill="0" autoLine="0" autoPict="0">
                <anchor moveWithCells="1">
                  <from>
                    <xdr:col>1</xdr:col>
                    <xdr:colOff>25400</xdr:colOff>
                    <xdr:row>210</xdr:row>
                    <xdr:rowOff>0</xdr:rowOff>
                  </from>
                  <to>
                    <xdr:col>1</xdr:col>
                    <xdr:colOff>330200</xdr:colOff>
                    <xdr:row>210</xdr:row>
                    <xdr:rowOff>215900</xdr:rowOff>
                  </to>
                </anchor>
              </controlPr>
            </control>
          </mc:Choice>
        </mc:AlternateContent>
        <mc:AlternateContent xmlns:mc="http://schemas.openxmlformats.org/markup-compatibility/2006">
          <mc:Choice Requires="x14">
            <control shapeId="1421" r:id="rId27" name="Check Box 397">
              <controlPr defaultSize="0" autoFill="0" autoLine="0" autoPict="0">
                <anchor moveWithCells="1">
                  <from>
                    <xdr:col>1</xdr:col>
                    <xdr:colOff>25400</xdr:colOff>
                    <xdr:row>212</xdr:row>
                    <xdr:rowOff>12700</xdr:rowOff>
                  </from>
                  <to>
                    <xdr:col>1</xdr:col>
                    <xdr:colOff>330200</xdr:colOff>
                    <xdr:row>213</xdr:row>
                    <xdr:rowOff>0</xdr:rowOff>
                  </to>
                </anchor>
              </controlPr>
            </control>
          </mc:Choice>
        </mc:AlternateContent>
        <mc:AlternateContent xmlns:mc="http://schemas.openxmlformats.org/markup-compatibility/2006">
          <mc:Choice Requires="x14">
            <control shapeId="1429" r:id="rId28" name="Check Box 405">
              <controlPr defaultSize="0" autoFill="0" autoLine="0" autoPict="0">
                <anchor moveWithCells="1">
                  <from>
                    <xdr:col>1</xdr:col>
                    <xdr:colOff>25400</xdr:colOff>
                    <xdr:row>279</xdr:row>
                    <xdr:rowOff>12700</xdr:rowOff>
                  </from>
                  <to>
                    <xdr:col>1</xdr:col>
                    <xdr:colOff>330200</xdr:colOff>
                    <xdr:row>280</xdr:row>
                    <xdr:rowOff>0</xdr:rowOff>
                  </to>
                </anchor>
              </controlPr>
            </control>
          </mc:Choice>
        </mc:AlternateContent>
        <mc:AlternateContent xmlns:mc="http://schemas.openxmlformats.org/markup-compatibility/2006">
          <mc:Choice Requires="x14">
            <control shapeId="1431" r:id="rId29" name="Check Box 407">
              <controlPr defaultSize="0" autoFill="0" autoLine="0" autoPict="0">
                <anchor moveWithCells="1">
                  <from>
                    <xdr:col>1</xdr:col>
                    <xdr:colOff>25400</xdr:colOff>
                    <xdr:row>288</xdr:row>
                    <xdr:rowOff>50800</xdr:rowOff>
                  </from>
                  <to>
                    <xdr:col>1</xdr:col>
                    <xdr:colOff>330200</xdr:colOff>
                    <xdr:row>289</xdr:row>
                    <xdr:rowOff>12700</xdr:rowOff>
                  </to>
                </anchor>
              </controlPr>
            </control>
          </mc:Choice>
        </mc:AlternateContent>
        <mc:AlternateContent xmlns:mc="http://schemas.openxmlformats.org/markup-compatibility/2006">
          <mc:Choice Requires="x14">
            <control shapeId="1437" r:id="rId30" name="Check Box 413">
              <controlPr defaultSize="0" autoFill="0" autoLine="0" autoPict="0">
                <anchor moveWithCells="1">
                  <from>
                    <xdr:col>1</xdr:col>
                    <xdr:colOff>25400</xdr:colOff>
                    <xdr:row>304</xdr:row>
                    <xdr:rowOff>0</xdr:rowOff>
                  </from>
                  <to>
                    <xdr:col>1</xdr:col>
                    <xdr:colOff>330200</xdr:colOff>
                    <xdr:row>305</xdr:row>
                    <xdr:rowOff>0</xdr:rowOff>
                  </to>
                </anchor>
              </controlPr>
            </control>
          </mc:Choice>
        </mc:AlternateContent>
        <mc:AlternateContent xmlns:mc="http://schemas.openxmlformats.org/markup-compatibility/2006">
          <mc:Choice Requires="x14">
            <control shapeId="1438" r:id="rId31" name="Check Box 414">
              <controlPr defaultSize="0" autoFill="0" autoLine="0" autoPict="0">
                <anchor moveWithCells="1">
                  <from>
                    <xdr:col>1</xdr:col>
                    <xdr:colOff>25400</xdr:colOff>
                    <xdr:row>294</xdr:row>
                    <xdr:rowOff>50800</xdr:rowOff>
                  </from>
                  <to>
                    <xdr:col>1</xdr:col>
                    <xdr:colOff>330200</xdr:colOff>
                    <xdr:row>294</xdr:row>
                    <xdr:rowOff>241300</xdr:rowOff>
                  </to>
                </anchor>
              </controlPr>
            </control>
          </mc:Choice>
        </mc:AlternateContent>
        <mc:AlternateContent xmlns:mc="http://schemas.openxmlformats.org/markup-compatibility/2006">
          <mc:Choice Requires="x14">
            <control shapeId="1442" r:id="rId32" name="Check Box 418">
              <controlPr defaultSize="0" autoFill="0" autoLine="0" autoPict="0">
                <anchor moveWithCells="1">
                  <from>
                    <xdr:col>1</xdr:col>
                    <xdr:colOff>25400</xdr:colOff>
                    <xdr:row>308</xdr:row>
                    <xdr:rowOff>0</xdr:rowOff>
                  </from>
                  <to>
                    <xdr:col>1</xdr:col>
                    <xdr:colOff>330200</xdr:colOff>
                    <xdr:row>309</xdr:row>
                    <xdr:rowOff>25400</xdr:rowOff>
                  </to>
                </anchor>
              </controlPr>
            </control>
          </mc:Choice>
        </mc:AlternateContent>
        <mc:AlternateContent xmlns:mc="http://schemas.openxmlformats.org/markup-compatibility/2006">
          <mc:Choice Requires="x14">
            <control shapeId="1448" r:id="rId33" name="Check Box 424">
              <controlPr defaultSize="0" autoFill="0" autoLine="0" autoPict="0">
                <anchor moveWithCells="1">
                  <from>
                    <xdr:col>1</xdr:col>
                    <xdr:colOff>25400</xdr:colOff>
                    <xdr:row>214</xdr:row>
                    <xdr:rowOff>0</xdr:rowOff>
                  </from>
                  <to>
                    <xdr:col>1</xdr:col>
                    <xdr:colOff>330200</xdr:colOff>
                    <xdr:row>215</xdr:row>
                    <xdr:rowOff>12700</xdr:rowOff>
                  </to>
                </anchor>
              </controlPr>
            </control>
          </mc:Choice>
        </mc:AlternateContent>
        <mc:AlternateContent xmlns:mc="http://schemas.openxmlformats.org/markup-compatibility/2006">
          <mc:Choice Requires="x14">
            <control shapeId="1455" r:id="rId34" name="Check Box 431">
              <controlPr defaultSize="0" autoFill="0" autoLine="0" autoPict="0">
                <anchor moveWithCells="1">
                  <from>
                    <xdr:col>1</xdr:col>
                    <xdr:colOff>25400</xdr:colOff>
                    <xdr:row>66</xdr:row>
                    <xdr:rowOff>0</xdr:rowOff>
                  </from>
                  <to>
                    <xdr:col>1</xdr:col>
                    <xdr:colOff>330200</xdr:colOff>
                    <xdr:row>67</xdr:row>
                    <xdr:rowOff>12700</xdr:rowOff>
                  </to>
                </anchor>
              </controlPr>
            </control>
          </mc:Choice>
        </mc:AlternateContent>
        <mc:AlternateContent xmlns:mc="http://schemas.openxmlformats.org/markup-compatibility/2006">
          <mc:Choice Requires="x14">
            <control shapeId="1579" r:id="rId35" name="Check Box 555">
              <controlPr defaultSize="0" autoFill="0" autoLine="0" autoPict="0">
                <anchor moveWithCells="1">
                  <from>
                    <xdr:col>1</xdr:col>
                    <xdr:colOff>25400</xdr:colOff>
                    <xdr:row>76</xdr:row>
                    <xdr:rowOff>0</xdr:rowOff>
                  </from>
                  <to>
                    <xdr:col>1</xdr:col>
                    <xdr:colOff>330200</xdr:colOff>
                    <xdr:row>77</xdr:row>
                    <xdr:rowOff>12700</xdr:rowOff>
                  </to>
                </anchor>
              </controlPr>
            </control>
          </mc:Choice>
        </mc:AlternateContent>
        <mc:AlternateContent xmlns:mc="http://schemas.openxmlformats.org/markup-compatibility/2006">
          <mc:Choice Requires="x14">
            <control shapeId="1583" r:id="rId36" name="Check Box 559">
              <controlPr defaultSize="0" autoFill="0" autoLine="0" autoPict="0">
                <anchor moveWithCells="1">
                  <from>
                    <xdr:col>1</xdr:col>
                    <xdr:colOff>25400</xdr:colOff>
                    <xdr:row>297</xdr:row>
                    <xdr:rowOff>12700</xdr:rowOff>
                  </from>
                  <to>
                    <xdr:col>1</xdr:col>
                    <xdr:colOff>330200</xdr:colOff>
                    <xdr:row>298</xdr:row>
                    <xdr:rowOff>25400</xdr:rowOff>
                  </to>
                </anchor>
              </controlPr>
            </control>
          </mc:Choice>
        </mc:AlternateContent>
        <mc:AlternateContent xmlns:mc="http://schemas.openxmlformats.org/markup-compatibility/2006">
          <mc:Choice Requires="x14">
            <control shapeId="1881" r:id="rId37" name="Check Box 857">
              <controlPr defaultSize="0" autoFill="0" autoLine="0" autoPict="0">
                <anchor moveWithCells="1">
                  <from>
                    <xdr:col>1</xdr:col>
                    <xdr:colOff>25400</xdr:colOff>
                    <xdr:row>76</xdr:row>
                    <xdr:rowOff>0</xdr:rowOff>
                  </from>
                  <to>
                    <xdr:col>1</xdr:col>
                    <xdr:colOff>330200</xdr:colOff>
                    <xdr:row>77</xdr:row>
                    <xdr:rowOff>12700</xdr:rowOff>
                  </to>
                </anchor>
              </controlPr>
            </control>
          </mc:Choice>
        </mc:AlternateContent>
        <mc:AlternateContent xmlns:mc="http://schemas.openxmlformats.org/markup-compatibility/2006">
          <mc:Choice Requires="x14">
            <control shapeId="1882" r:id="rId38" name="Check Box 858">
              <controlPr defaultSize="0" autoFill="0" autoLine="0" autoPict="0">
                <anchor moveWithCells="1">
                  <from>
                    <xdr:col>1</xdr:col>
                    <xdr:colOff>25400</xdr:colOff>
                    <xdr:row>79</xdr:row>
                    <xdr:rowOff>0</xdr:rowOff>
                  </from>
                  <to>
                    <xdr:col>1</xdr:col>
                    <xdr:colOff>330200</xdr:colOff>
                    <xdr:row>79</xdr:row>
                    <xdr:rowOff>215900</xdr:rowOff>
                  </to>
                </anchor>
              </controlPr>
            </control>
          </mc:Choice>
        </mc:AlternateContent>
        <mc:AlternateContent xmlns:mc="http://schemas.openxmlformats.org/markup-compatibility/2006">
          <mc:Choice Requires="x14">
            <control shapeId="2045" r:id="rId39" name="Check Box 1021">
              <controlPr locked="0" defaultSize="0" autoFill="0" autoLine="0" autoPict="0">
                <anchor moveWithCells="1">
                  <from>
                    <xdr:col>1</xdr:col>
                    <xdr:colOff>25400</xdr:colOff>
                    <xdr:row>239</xdr:row>
                    <xdr:rowOff>0</xdr:rowOff>
                  </from>
                  <to>
                    <xdr:col>1</xdr:col>
                    <xdr:colOff>330200</xdr:colOff>
                    <xdr:row>239</xdr:row>
                    <xdr:rowOff>215900</xdr:rowOff>
                  </to>
                </anchor>
              </controlPr>
            </control>
          </mc:Choice>
        </mc:AlternateContent>
        <mc:AlternateContent xmlns:mc="http://schemas.openxmlformats.org/markup-compatibility/2006">
          <mc:Choice Requires="x14">
            <control shapeId="12288" r:id="rId40" name="Check Box 1024">
              <controlPr locked="0" defaultSize="0" autoFill="0" autoLine="0" autoPict="0">
                <anchor moveWithCells="1">
                  <from>
                    <xdr:col>1</xdr:col>
                    <xdr:colOff>25400</xdr:colOff>
                    <xdr:row>231</xdr:row>
                    <xdr:rowOff>25400</xdr:rowOff>
                  </from>
                  <to>
                    <xdr:col>1</xdr:col>
                    <xdr:colOff>330200</xdr:colOff>
                    <xdr:row>231</xdr:row>
                    <xdr:rowOff>254000</xdr:rowOff>
                  </to>
                </anchor>
              </controlPr>
            </control>
          </mc:Choice>
        </mc:AlternateContent>
        <mc:AlternateContent xmlns:mc="http://schemas.openxmlformats.org/markup-compatibility/2006">
          <mc:Choice Requires="x14">
            <control shapeId="12354" r:id="rId41" name="Check Box 1090">
              <controlPr locked="0" defaultSize="0" autoFill="0" autoLine="0" autoPict="0">
                <anchor moveWithCells="1">
                  <from>
                    <xdr:col>1</xdr:col>
                    <xdr:colOff>25400</xdr:colOff>
                    <xdr:row>199</xdr:row>
                    <xdr:rowOff>0</xdr:rowOff>
                  </from>
                  <to>
                    <xdr:col>1</xdr:col>
                    <xdr:colOff>330200</xdr:colOff>
                    <xdr:row>199</xdr:row>
                    <xdr:rowOff>215900</xdr:rowOff>
                  </to>
                </anchor>
              </controlPr>
            </control>
          </mc:Choice>
        </mc:AlternateContent>
        <mc:AlternateContent xmlns:mc="http://schemas.openxmlformats.org/markup-compatibility/2006">
          <mc:Choice Requires="x14">
            <control shapeId="12359" r:id="rId42" name="Check Box 1095">
              <controlPr locked="0" defaultSize="0" autoFill="0" autoLine="0" autoPict="0">
                <anchor moveWithCells="1">
                  <from>
                    <xdr:col>1</xdr:col>
                    <xdr:colOff>25400</xdr:colOff>
                    <xdr:row>321</xdr:row>
                    <xdr:rowOff>50800</xdr:rowOff>
                  </from>
                  <to>
                    <xdr:col>1</xdr:col>
                    <xdr:colOff>330200</xdr:colOff>
                    <xdr:row>321</xdr:row>
                    <xdr:rowOff>266700</xdr:rowOff>
                  </to>
                </anchor>
              </controlPr>
            </control>
          </mc:Choice>
        </mc:AlternateContent>
        <mc:AlternateContent xmlns:mc="http://schemas.openxmlformats.org/markup-compatibility/2006">
          <mc:Choice Requires="x14">
            <control shapeId="12502" r:id="rId43" name="Check Box 1238">
              <controlPr defaultSize="0" autoFill="0" autoLine="0" autoPict="0">
                <anchor moveWithCells="1">
                  <from>
                    <xdr:col>1</xdr:col>
                    <xdr:colOff>25400</xdr:colOff>
                    <xdr:row>78</xdr:row>
                    <xdr:rowOff>0</xdr:rowOff>
                  </from>
                  <to>
                    <xdr:col>1</xdr:col>
                    <xdr:colOff>330200</xdr:colOff>
                    <xdr:row>78</xdr:row>
                    <xdr:rowOff>215900</xdr:rowOff>
                  </to>
                </anchor>
              </controlPr>
            </control>
          </mc:Choice>
        </mc:AlternateContent>
        <mc:AlternateContent xmlns:mc="http://schemas.openxmlformats.org/markup-compatibility/2006">
          <mc:Choice Requires="x14">
            <control shapeId="12503" r:id="rId44" name="Check Box 1239">
              <controlPr defaultSize="0" autoFill="0" autoLine="0" autoPict="0">
                <anchor moveWithCells="1">
                  <from>
                    <xdr:col>1</xdr:col>
                    <xdr:colOff>25400</xdr:colOff>
                    <xdr:row>77</xdr:row>
                    <xdr:rowOff>0</xdr:rowOff>
                  </from>
                  <to>
                    <xdr:col>1</xdr:col>
                    <xdr:colOff>330200</xdr:colOff>
                    <xdr:row>77</xdr:row>
                    <xdr:rowOff>215900</xdr:rowOff>
                  </to>
                </anchor>
              </controlPr>
            </control>
          </mc:Choice>
        </mc:AlternateContent>
        <mc:AlternateContent xmlns:mc="http://schemas.openxmlformats.org/markup-compatibility/2006">
          <mc:Choice Requires="x14">
            <control shapeId="12504" r:id="rId45" name="Check Box 1240">
              <controlPr defaultSize="0" autoFill="0" autoLine="0" autoPict="0">
                <anchor moveWithCells="1">
                  <from>
                    <xdr:col>1</xdr:col>
                    <xdr:colOff>25400</xdr:colOff>
                    <xdr:row>77</xdr:row>
                    <xdr:rowOff>0</xdr:rowOff>
                  </from>
                  <to>
                    <xdr:col>1</xdr:col>
                    <xdr:colOff>330200</xdr:colOff>
                    <xdr:row>77</xdr:row>
                    <xdr:rowOff>215900</xdr:rowOff>
                  </to>
                </anchor>
              </controlPr>
            </control>
          </mc:Choice>
        </mc:AlternateContent>
        <mc:AlternateContent xmlns:mc="http://schemas.openxmlformats.org/markup-compatibility/2006">
          <mc:Choice Requires="x14">
            <control shapeId="12510" r:id="rId46" name="Check Box 1246">
              <controlPr defaultSize="0" autoFill="0" autoLine="0" autoPict="0">
                <anchor moveWithCells="1">
                  <from>
                    <xdr:col>1</xdr:col>
                    <xdr:colOff>25400</xdr:colOff>
                    <xdr:row>297</xdr:row>
                    <xdr:rowOff>12700</xdr:rowOff>
                  </from>
                  <to>
                    <xdr:col>1</xdr:col>
                    <xdr:colOff>330200</xdr:colOff>
                    <xdr:row>298</xdr:row>
                    <xdr:rowOff>12700</xdr:rowOff>
                  </to>
                </anchor>
              </controlPr>
            </control>
          </mc:Choice>
        </mc:AlternateContent>
        <mc:AlternateContent xmlns:mc="http://schemas.openxmlformats.org/markup-compatibility/2006">
          <mc:Choice Requires="x14">
            <control shapeId="12635" r:id="rId47" name="Check Box 1371">
              <controlPr locked="0" defaultSize="0" autoFill="0" autoLine="0" autoPict="0">
                <anchor moveWithCells="1">
                  <from>
                    <xdr:col>1</xdr:col>
                    <xdr:colOff>25400</xdr:colOff>
                    <xdr:row>239</xdr:row>
                    <xdr:rowOff>215900</xdr:rowOff>
                  </from>
                  <to>
                    <xdr:col>1</xdr:col>
                    <xdr:colOff>330200</xdr:colOff>
                    <xdr:row>240</xdr:row>
                    <xdr:rowOff>177800</xdr:rowOff>
                  </to>
                </anchor>
              </controlPr>
            </control>
          </mc:Choice>
        </mc:AlternateContent>
        <mc:AlternateContent xmlns:mc="http://schemas.openxmlformats.org/markup-compatibility/2006">
          <mc:Choice Requires="x14">
            <control shapeId="12728" r:id="rId48" name="Check Box 1464">
              <controlPr defaultSize="0" autoFill="0" autoLine="0" autoPict="0">
                <anchor moveWithCells="1">
                  <from>
                    <xdr:col>1</xdr:col>
                    <xdr:colOff>25400</xdr:colOff>
                    <xdr:row>69</xdr:row>
                    <xdr:rowOff>0</xdr:rowOff>
                  </from>
                  <to>
                    <xdr:col>1</xdr:col>
                    <xdr:colOff>330200</xdr:colOff>
                    <xdr:row>69</xdr:row>
                    <xdr:rowOff>215900</xdr:rowOff>
                  </to>
                </anchor>
              </controlPr>
            </control>
          </mc:Choice>
        </mc:AlternateContent>
        <mc:AlternateContent xmlns:mc="http://schemas.openxmlformats.org/markup-compatibility/2006">
          <mc:Choice Requires="x14">
            <control shapeId="12735" r:id="rId49" name="Check Box 1471">
              <controlPr defaultSize="0" autoFill="0" autoLine="0" autoPict="0">
                <anchor moveWithCells="1">
                  <from>
                    <xdr:col>1</xdr:col>
                    <xdr:colOff>25400</xdr:colOff>
                    <xdr:row>73</xdr:row>
                    <xdr:rowOff>0</xdr:rowOff>
                  </from>
                  <to>
                    <xdr:col>1</xdr:col>
                    <xdr:colOff>330200</xdr:colOff>
                    <xdr:row>74</xdr:row>
                    <xdr:rowOff>12700</xdr:rowOff>
                  </to>
                </anchor>
              </controlPr>
            </control>
          </mc:Choice>
        </mc:AlternateContent>
        <mc:AlternateContent xmlns:mc="http://schemas.openxmlformats.org/markup-compatibility/2006">
          <mc:Choice Requires="x14">
            <control shapeId="12736" r:id="rId50" name="Check Box 1472">
              <controlPr defaultSize="0" autoFill="0" autoLine="0" autoPict="0">
                <anchor moveWithCells="1">
                  <from>
                    <xdr:col>1</xdr:col>
                    <xdr:colOff>25400</xdr:colOff>
                    <xdr:row>74</xdr:row>
                    <xdr:rowOff>190500</xdr:rowOff>
                  </from>
                  <to>
                    <xdr:col>1</xdr:col>
                    <xdr:colOff>330200</xdr:colOff>
                    <xdr:row>75</xdr:row>
                    <xdr:rowOff>177800</xdr:rowOff>
                  </to>
                </anchor>
              </controlPr>
            </control>
          </mc:Choice>
        </mc:AlternateContent>
        <mc:AlternateContent xmlns:mc="http://schemas.openxmlformats.org/markup-compatibility/2006">
          <mc:Choice Requires="x14">
            <control shapeId="12737" r:id="rId51" name="Check Box 1473">
              <controlPr defaultSize="0" autoFill="0" autoLine="0" autoPict="0">
                <anchor moveWithCells="1">
                  <from>
                    <xdr:col>1</xdr:col>
                    <xdr:colOff>25400</xdr:colOff>
                    <xdr:row>68</xdr:row>
                    <xdr:rowOff>12700</xdr:rowOff>
                  </from>
                  <to>
                    <xdr:col>1</xdr:col>
                    <xdr:colOff>330200</xdr:colOff>
                    <xdr:row>69</xdr:row>
                    <xdr:rowOff>25400</xdr:rowOff>
                  </to>
                </anchor>
              </controlPr>
            </control>
          </mc:Choice>
        </mc:AlternateContent>
        <mc:AlternateContent xmlns:mc="http://schemas.openxmlformats.org/markup-compatibility/2006">
          <mc:Choice Requires="x14">
            <control shapeId="12743" r:id="rId52" name="Check Box 1479">
              <controlPr defaultSize="0" autoFill="0" autoLine="0" autoPict="0">
                <anchor moveWithCells="1">
                  <from>
                    <xdr:col>1</xdr:col>
                    <xdr:colOff>25400</xdr:colOff>
                    <xdr:row>215</xdr:row>
                    <xdr:rowOff>0</xdr:rowOff>
                  </from>
                  <to>
                    <xdr:col>1</xdr:col>
                    <xdr:colOff>330200</xdr:colOff>
                    <xdr:row>216</xdr:row>
                    <xdr:rowOff>12700</xdr:rowOff>
                  </to>
                </anchor>
              </controlPr>
            </control>
          </mc:Choice>
        </mc:AlternateContent>
        <mc:AlternateContent xmlns:mc="http://schemas.openxmlformats.org/markup-compatibility/2006">
          <mc:Choice Requires="x14">
            <control shapeId="12877" r:id="rId53" name="Check Box 1613">
              <controlPr defaultSize="0" autoFill="0" autoLine="0" autoPict="0">
                <anchor moveWithCells="1">
                  <from>
                    <xdr:col>1</xdr:col>
                    <xdr:colOff>25400</xdr:colOff>
                    <xdr:row>298</xdr:row>
                    <xdr:rowOff>0</xdr:rowOff>
                  </from>
                  <to>
                    <xdr:col>1</xdr:col>
                    <xdr:colOff>330200</xdr:colOff>
                    <xdr:row>298</xdr:row>
                    <xdr:rowOff>190500</xdr:rowOff>
                  </to>
                </anchor>
              </controlPr>
            </control>
          </mc:Choice>
        </mc:AlternateContent>
        <mc:AlternateContent xmlns:mc="http://schemas.openxmlformats.org/markup-compatibility/2006">
          <mc:Choice Requires="x14">
            <control shapeId="12881" r:id="rId54" name="Check Box 1617">
              <controlPr defaultSize="0" autoFill="0" autoLine="0" autoPict="0">
                <anchor moveWithCells="1">
                  <from>
                    <xdr:col>1</xdr:col>
                    <xdr:colOff>25400</xdr:colOff>
                    <xdr:row>281</xdr:row>
                    <xdr:rowOff>12700</xdr:rowOff>
                  </from>
                  <to>
                    <xdr:col>1</xdr:col>
                    <xdr:colOff>330200</xdr:colOff>
                    <xdr:row>282</xdr:row>
                    <xdr:rowOff>0</xdr:rowOff>
                  </to>
                </anchor>
              </controlPr>
            </control>
          </mc:Choice>
        </mc:AlternateContent>
        <mc:AlternateContent xmlns:mc="http://schemas.openxmlformats.org/markup-compatibility/2006">
          <mc:Choice Requires="x14">
            <control shapeId="12883" r:id="rId55" name="Check Box 1619">
              <controlPr defaultSize="0" autoFill="0" autoLine="0" autoPict="0">
                <anchor moveWithCells="1">
                  <from>
                    <xdr:col>1</xdr:col>
                    <xdr:colOff>25400</xdr:colOff>
                    <xdr:row>283</xdr:row>
                    <xdr:rowOff>12700</xdr:rowOff>
                  </from>
                  <to>
                    <xdr:col>1</xdr:col>
                    <xdr:colOff>330200</xdr:colOff>
                    <xdr:row>284</xdr:row>
                    <xdr:rowOff>0</xdr:rowOff>
                  </to>
                </anchor>
              </controlPr>
            </control>
          </mc:Choice>
        </mc:AlternateContent>
        <mc:AlternateContent xmlns:mc="http://schemas.openxmlformats.org/markup-compatibility/2006">
          <mc:Choice Requires="x14">
            <control shapeId="12892" r:id="rId56" name="Check Box 1628">
              <controlPr defaultSize="0" autoFill="0" autoLine="0" autoPict="0">
                <anchor moveWithCells="1">
                  <from>
                    <xdr:col>1</xdr:col>
                    <xdr:colOff>25400</xdr:colOff>
                    <xdr:row>70</xdr:row>
                    <xdr:rowOff>0</xdr:rowOff>
                  </from>
                  <to>
                    <xdr:col>1</xdr:col>
                    <xdr:colOff>330200</xdr:colOff>
                    <xdr:row>70</xdr:row>
                    <xdr:rowOff>215900</xdr:rowOff>
                  </to>
                </anchor>
              </controlPr>
            </control>
          </mc:Choice>
        </mc:AlternateContent>
        <mc:AlternateContent xmlns:mc="http://schemas.openxmlformats.org/markup-compatibility/2006">
          <mc:Choice Requires="x14">
            <control shapeId="12893" r:id="rId57" name="Check Box 1629">
              <controlPr defaultSize="0" autoFill="0" autoLine="0" autoPict="0">
                <anchor moveWithCells="1">
                  <from>
                    <xdr:col>1</xdr:col>
                    <xdr:colOff>25400</xdr:colOff>
                    <xdr:row>69</xdr:row>
                    <xdr:rowOff>12700</xdr:rowOff>
                  </from>
                  <to>
                    <xdr:col>1</xdr:col>
                    <xdr:colOff>330200</xdr:colOff>
                    <xdr:row>69</xdr:row>
                    <xdr:rowOff>215900</xdr:rowOff>
                  </to>
                </anchor>
              </controlPr>
            </control>
          </mc:Choice>
        </mc:AlternateContent>
        <mc:AlternateContent xmlns:mc="http://schemas.openxmlformats.org/markup-compatibility/2006">
          <mc:Choice Requires="x14">
            <control shapeId="12894" r:id="rId58" name="Check Box 1630">
              <controlPr defaultSize="0" autoFill="0" autoLine="0" autoPict="0">
                <anchor moveWithCells="1">
                  <from>
                    <xdr:col>1</xdr:col>
                    <xdr:colOff>25400</xdr:colOff>
                    <xdr:row>72</xdr:row>
                    <xdr:rowOff>0</xdr:rowOff>
                  </from>
                  <to>
                    <xdr:col>1</xdr:col>
                    <xdr:colOff>330200</xdr:colOff>
                    <xdr:row>72</xdr:row>
                    <xdr:rowOff>215900</xdr:rowOff>
                  </to>
                </anchor>
              </controlPr>
            </control>
          </mc:Choice>
        </mc:AlternateContent>
        <mc:AlternateContent xmlns:mc="http://schemas.openxmlformats.org/markup-compatibility/2006">
          <mc:Choice Requires="x14">
            <control shapeId="12896" r:id="rId59" name="Check Box 1632">
              <controlPr defaultSize="0" autoFill="0" autoLine="0" autoPict="0">
                <anchor moveWithCells="1">
                  <from>
                    <xdr:col>1</xdr:col>
                    <xdr:colOff>25400</xdr:colOff>
                    <xdr:row>67</xdr:row>
                    <xdr:rowOff>0</xdr:rowOff>
                  </from>
                  <to>
                    <xdr:col>1</xdr:col>
                    <xdr:colOff>330200</xdr:colOff>
                    <xdr:row>68</xdr:row>
                    <xdr:rowOff>12700</xdr:rowOff>
                  </to>
                </anchor>
              </controlPr>
            </control>
          </mc:Choice>
        </mc:AlternateContent>
        <mc:AlternateContent xmlns:mc="http://schemas.openxmlformats.org/markup-compatibility/2006">
          <mc:Choice Requires="x14">
            <control shapeId="12898" r:id="rId60" name="Check Box 1634">
              <controlPr locked="0" defaultSize="0" autoFill="0" autoLine="0" autoPict="0">
                <anchor moveWithCells="1">
                  <from>
                    <xdr:col>1</xdr:col>
                    <xdr:colOff>25400</xdr:colOff>
                    <xdr:row>243</xdr:row>
                    <xdr:rowOff>0</xdr:rowOff>
                  </from>
                  <to>
                    <xdr:col>1</xdr:col>
                    <xdr:colOff>330200</xdr:colOff>
                    <xdr:row>243</xdr:row>
                    <xdr:rowOff>215900</xdr:rowOff>
                  </to>
                </anchor>
              </controlPr>
            </control>
          </mc:Choice>
        </mc:AlternateContent>
        <mc:AlternateContent xmlns:mc="http://schemas.openxmlformats.org/markup-compatibility/2006">
          <mc:Choice Requires="x14">
            <control shapeId="12899" r:id="rId61" name="Check Box 1635">
              <controlPr locked="0" defaultSize="0" autoFill="0" autoLine="0" autoPict="0">
                <anchor moveWithCells="1">
                  <from>
                    <xdr:col>1</xdr:col>
                    <xdr:colOff>25400</xdr:colOff>
                    <xdr:row>243</xdr:row>
                    <xdr:rowOff>228600</xdr:rowOff>
                  </from>
                  <to>
                    <xdr:col>1</xdr:col>
                    <xdr:colOff>330200</xdr:colOff>
                    <xdr:row>244</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3:AL33"/>
  <sheetViews>
    <sheetView showGridLines="0" workbookViewId="0">
      <selection activeCell="E5" sqref="E5:F5"/>
    </sheetView>
  </sheetViews>
  <sheetFormatPr baseColWidth="10" defaultColWidth="11" defaultRowHeight="14"/>
  <cols>
    <col min="1" max="1" width="11" style="21" customWidth="1"/>
    <col min="2" max="3" width="11.6640625" style="21" customWidth="1"/>
    <col min="4" max="4" width="12.1640625" style="21" customWidth="1"/>
    <col min="5" max="8" width="12" style="21" customWidth="1"/>
    <col min="9" max="9" width="42" style="21" customWidth="1"/>
    <col min="10" max="11" width="0" style="21" hidden="1" customWidth="1"/>
    <col min="12" max="16384" width="11" style="21"/>
  </cols>
  <sheetData>
    <row r="3" spans="1:38" ht="14.25" customHeight="1">
      <c r="B3" s="331" t="str">
        <f>IF(int_only="yes","SKIP THIS SECTION, THIS IS AN INTERSECTION ONLY PROJECT","Enter the existing and proposed geometrics for each segment.  If the project is an intersection only, skip this section")</f>
        <v>Enter the existing and proposed geometrics for each segment.  If the project is an intersection only, skip this section</v>
      </c>
      <c r="C3" s="332"/>
      <c r="D3" s="332"/>
      <c r="E3" s="332"/>
      <c r="F3" s="332"/>
      <c r="G3" s="332"/>
      <c r="H3" s="332"/>
    </row>
    <row r="4" spans="1:38">
      <c r="B4" s="37"/>
      <c r="C4" s="38"/>
      <c r="D4" s="38"/>
      <c r="E4" s="348" t="s">
        <v>118</v>
      </c>
      <c r="F4" s="349"/>
      <c r="G4" s="348" t="s">
        <v>119</v>
      </c>
      <c r="H4" s="349"/>
    </row>
    <row r="5" spans="1:38" ht="40.5" customHeight="1">
      <c r="B5" s="298" t="s">
        <v>60</v>
      </c>
      <c r="C5" s="298"/>
      <c r="D5" s="299"/>
      <c r="E5" s="496"/>
      <c r="F5" s="497"/>
      <c r="G5" s="496"/>
      <c r="H5" s="497"/>
    </row>
    <row r="6" spans="1:38" ht="24" customHeight="1">
      <c r="B6" s="298" t="s">
        <v>223</v>
      </c>
      <c r="C6" s="298"/>
      <c r="D6" s="299"/>
      <c r="E6" s="509"/>
      <c r="F6" s="510"/>
      <c r="G6" s="509"/>
      <c r="H6" s="510"/>
    </row>
    <row r="7" spans="1:38" ht="24" customHeight="1">
      <c r="B7" s="298" t="s">
        <v>148</v>
      </c>
      <c r="C7" s="298"/>
      <c r="D7" s="299"/>
      <c r="E7" s="511"/>
      <c r="F7" s="512"/>
      <c r="G7" s="511"/>
      <c r="H7" s="512"/>
    </row>
    <row r="8" spans="1:38" ht="15" customHeight="1">
      <c r="B8" s="513"/>
      <c r="C8" s="513"/>
      <c r="D8" s="514"/>
      <c r="E8" s="163" t="s">
        <v>274</v>
      </c>
      <c r="F8" s="164" t="s">
        <v>275</v>
      </c>
      <c r="G8" s="163" t="s">
        <v>274</v>
      </c>
      <c r="H8" s="164" t="s">
        <v>275</v>
      </c>
    </row>
    <row r="9" spans="1:38" customFormat="1" ht="30" customHeight="1">
      <c r="A9" s="22"/>
      <c r="B9" s="270" t="s">
        <v>209</v>
      </c>
      <c r="C9" s="337"/>
      <c r="D9" s="338"/>
      <c r="E9" s="79"/>
      <c r="F9" s="80"/>
      <c r="G9" s="79"/>
      <c r="H9" s="80"/>
      <c r="I9" s="44"/>
      <c r="J9" s="127"/>
      <c r="K9" s="127"/>
      <c r="L9" s="22"/>
      <c r="M9" s="22"/>
      <c r="N9" s="22"/>
      <c r="O9" s="22"/>
      <c r="P9" s="22"/>
      <c r="Q9" s="21"/>
      <c r="R9" s="21"/>
      <c r="S9" s="21"/>
      <c r="T9" s="21"/>
      <c r="U9" s="21"/>
      <c r="V9" s="21"/>
      <c r="W9" s="21"/>
      <c r="X9" s="21"/>
      <c r="Y9" s="21"/>
      <c r="Z9" s="21"/>
      <c r="AA9" s="21"/>
      <c r="AB9" s="21"/>
      <c r="AC9" s="21"/>
      <c r="AD9" s="21"/>
      <c r="AE9" s="21"/>
      <c r="AF9" s="21"/>
      <c r="AG9" s="21"/>
      <c r="AH9" s="21"/>
      <c r="AI9" s="21"/>
      <c r="AJ9" s="21"/>
      <c r="AK9" s="21"/>
      <c r="AL9" s="21"/>
    </row>
    <row r="10" spans="1:38" customFormat="1" ht="30" customHeight="1">
      <c r="A10" s="22"/>
      <c r="B10" s="270" t="s">
        <v>149</v>
      </c>
      <c r="C10" s="337"/>
      <c r="D10" s="338"/>
      <c r="E10" s="81"/>
      <c r="F10" s="82"/>
      <c r="G10" s="81"/>
      <c r="H10" s="82"/>
      <c r="I10" s="44"/>
      <c r="J10" s="127"/>
      <c r="K10" s="127"/>
      <c r="L10" s="22"/>
      <c r="M10" s="22"/>
      <c r="N10" s="22"/>
      <c r="O10" s="22"/>
      <c r="P10" s="22"/>
      <c r="Q10" s="21"/>
      <c r="R10" s="21"/>
      <c r="S10" s="21"/>
      <c r="T10" s="21"/>
      <c r="U10" s="21"/>
      <c r="V10" s="21"/>
      <c r="W10" s="21"/>
      <c r="X10" s="21"/>
      <c r="Y10" s="21"/>
      <c r="Z10" s="21"/>
      <c r="AA10" s="21"/>
      <c r="AB10" s="21"/>
      <c r="AC10" s="21"/>
      <c r="AD10" s="21"/>
      <c r="AE10" s="21"/>
      <c r="AF10" s="21"/>
      <c r="AG10" s="21"/>
      <c r="AH10" s="21"/>
      <c r="AI10" s="21"/>
      <c r="AJ10" s="21"/>
      <c r="AK10" s="21"/>
      <c r="AL10" s="21"/>
    </row>
    <row r="11" spans="1:38" customFormat="1" ht="30" customHeight="1">
      <c r="A11" s="22"/>
      <c r="B11" s="355" t="s">
        <v>349</v>
      </c>
      <c r="C11" s="271"/>
      <c r="D11" s="272"/>
      <c r="E11" s="79"/>
      <c r="F11" s="80"/>
      <c r="G11" s="79"/>
      <c r="H11" s="80"/>
      <c r="I11" s="44"/>
      <c r="J11" s="127"/>
      <c r="K11" s="127"/>
      <c r="L11" s="22"/>
      <c r="M11" s="22"/>
      <c r="N11" s="22"/>
      <c r="O11" s="22"/>
      <c r="P11" s="22"/>
      <c r="Q11" s="21"/>
      <c r="R11" s="21"/>
      <c r="S11" s="21"/>
      <c r="T11" s="21"/>
      <c r="U11" s="21"/>
      <c r="V11" s="21"/>
      <c r="W11" s="21"/>
      <c r="X11" s="21"/>
      <c r="Y11" s="21"/>
      <c r="Z11" s="21"/>
      <c r="AA11" s="21"/>
      <c r="AB11" s="21"/>
      <c r="AC11" s="21"/>
      <c r="AD11" s="21"/>
      <c r="AE11" s="21"/>
      <c r="AF11" s="21"/>
      <c r="AG11" s="21"/>
      <c r="AH11" s="21"/>
      <c r="AI11" s="21"/>
      <c r="AJ11" s="21"/>
      <c r="AK11" s="21"/>
      <c r="AL11" s="21"/>
    </row>
    <row r="12" spans="1:38" customFormat="1" ht="30" customHeight="1">
      <c r="A12" s="22"/>
      <c r="B12" s="270" t="s">
        <v>95</v>
      </c>
      <c r="C12" s="271"/>
      <c r="D12" s="272"/>
      <c r="E12" s="79"/>
      <c r="F12" s="80"/>
      <c r="G12" s="79"/>
      <c r="H12" s="80"/>
      <c r="I12" s="44"/>
      <c r="J12" s="127"/>
      <c r="K12" s="127"/>
      <c r="L12" s="22"/>
      <c r="M12" s="22"/>
      <c r="N12" s="22"/>
      <c r="O12" s="22"/>
      <c r="P12" s="22"/>
      <c r="Q12" s="21"/>
      <c r="R12" s="21"/>
      <c r="S12" s="21"/>
      <c r="T12" s="21"/>
      <c r="U12" s="21"/>
      <c r="V12" s="21"/>
      <c r="W12" s="21"/>
      <c r="X12" s="21"/>
      <c r="Y12" s="21"/>
      <c r="Z12" s="21"/>
      <c r="AA12" s="21"/>
      <c r="AB12" s="21"/>
      <c r="AC12" s="21"/>
      <c r="AD12" s="21"/>
      <c r="AE12" s="21"/>
      <c r="AF12" s="21"/>
      <c r="AG12" s="21"/>
      <c r="AH12" s="21"/>
      <c r="AI12" s="21"/>
      <c r="AJ12" s="21"/>
      <c r="AK12" s="21"/>
      <c r="AL12" s="21"/>
    </row>
    <row r="13" spans="1:38" customFormat="1" ht="30" customHeight="1">
      <c r="A13" s="22"/>
      <c r="B13" s="355" t="s">
        <v>331</v>
      </c>
      <c r="C13" s="271"/>
      <c r="D13" s="272"/>
      <c r="E13" s="83"/>
      <c r="F13" s="84"/>
      <c r="G13" s="83"/>
      <c r="H13" s="84"/>
      <c r="I13" s="347" t="str">
        <f>IF(OR(F14="Combined Lane",H14="Combined Lane"),"Note: TIB does not give points for combined lanes and discourages the use of combined lanes as bicycle facilities. Points will only be given for dedicated bicycle facilities at least 5' in width.","")</f>
        <v/>
      </c>
      <c r="J13" s="127"/>
      <c r="K13" s="127"/>
      <c r="L13" s="22"/>
      <c r="M13" s="22"/>
      <c r="N13" s="22"/>
      <c r="O13" s="22"/>
      <c r="P13" s="22"/>
      <c r="Q13" s="21"/>
      <c r="R13" s="21"/>
      <c r="S13" s="21"/>
      <c r="T13" s="21"/>
      <c r="U13" s="21"/>
      <c r="V13" s="21"/>
      <c r="W13" s="21"/>
      <c r="X13" s="21"/>
      <c r="Y13" s="21"/>
      <c r="Z13" s="21"/>
      <c r="AA13" s="21"/>
      <c r="AB13" s="21"/>
      <c r="AC13" s="21"/>
      <c r="AD13" s="21"/>
      <c r="AE13" s="21"/>
      <c r="AF13" s="21"/>
      <c r="AG13" s="21"/>
      <c r="AH13" s="21"/>
      <c r="AI13" s="21"/>
      <c r="AJ13" s="21"/>
      <c r="AK13" s="21"/>
      <c r="AL13" s="21"/>
    </row>
    <row r="14" spans="1:38" customFormat="1" ht="30" customHeight="1">
      <c r="A14" s="22"/>
      <c r="B14" s="355" t="s">
        <v>565</v>
      </c>
      <c r="C14" s="271"/>
      <c r="D14" s="272"/>
      <c r="E14" s="85"/>
      <c r="F14" s="86"/>
      <c r="G14" s="85"/>
      <c r="H14" s="86"/>
      <c r="I14" s="347"/>
      <c r="J14" s="127"/>
      <c r="K14" s="127"/>
      <c r="L14" s="22"/>
      <c r="M14" s="22"/>
      <c r="N14" s="22"/>
      <c r="O14" s="22"/>
      <c r="P14" s="22"/>
      <c r="Q14" s="21"/>
      <c r="R14" s="21"/>
      <c r="S14" s="21"/>
      <c r="T14" s="21"/>
      <c r="U14" s="21"/>
      <c r="V14" s="21"/>
      <c r="W14" s="21"/>
      <c r="X14" s="21"/>
      <c r="Y14" s="21"/>
      <c r="Z14" s="21"/>
      <c r="AA14" s="21"/>
      <c r="AB14" s="21"/>
      <c r="AC14" s="21"/>
      <c r="AD14" s="21"/>
      <c r="AE14" s="21"/>
      <c r="AF14" s="21"/>
      <c r="AG14" s="21"/>
      <c r="AH14" s="21"/>
      <c r="AI14" s="21"/>
      <c r="AJ14" s="21"/>
      <c r="AK14" s="21"/>
      <c r="AL14" s="21"/>
    </row>
    <row r="15" spans="1:38" customFormat="1" ht="30" customHeight="1">
      <c r="A15" s="22"/>
      <c r="B15" s="355" t="s">
        <v>348</v>
      </c>
      <c r="C15" s="271"/>
      <c r="D15" s="272"/>
      <c r="E15" s="79"/>
      <c r="F15" s="80"/>
      <c r="G15" s="79"/>
      <c r="H15" s="80"/>
      <c r="I15" s="347"/>
      <c r="J15" s="127"/>
      <c r="K15" s="127"/>
      <c r="L15" s="22"/>
      <c r="M15" s="22"/>
      <c r="N15" s="22"/>
      <c r="O15" s="25"/>
      <c r="P15" s="25"/>
      <c r="Q15" s="21"/>
      <c r="R15" s="21"/>
      <c r="S15" s="21"/>
      <c r="T15" s="21"/>
      <c r="U15" s="21"/>
      <c r="V15" s="21"/>
      <c r="W15" s="21"/>
      <c r="X15" s="21"/>
      <c r="Y15" s="21"/>
      <c r="Z15" s="21"/>
      <c r="AA15" s="21"/>
      <c r="AB15" s="21"/>
      <c r="AC15" s="21"/>
      <c r="AD15" s="21"/>
      <c r="AE15" s="21"/>
      <c r="AF15" s="21"/>
      <c r="AG15" s="21"/>
      <c r="AH15" s="21"/>
      <c r="AI15" s="21"/>
      <c r="AJ15" s="21"/>
      <c r="AK15" s="21"/>
      <c r="AL15" s="21"/>
    </row>
    <row r="16" spans="1:38" customFormat="1" ht="30" customHeight="1">
      <c r="A16" s="22"/>
      <c r="B16" s="270" t="s">
        <v>210</v>
      </c>
      <c r="C16" s="337"/>
      <c r="D16" s="338"/>
      <c r="E16" s="79"/>
      <c r="F16" s="80"/>
      <c r="G16" s="79"/>
      <c r="H16" s="80"/>
      <c r="I16" s="44"/>
      <c r="J16" s="127"/>
      <c r="K16" s="127"/>
      <c r="L16" s="22"/>
      <c r="M16" s="22"/>
      <c r="N16" s="22"/>
      <c r="O16" s="22"/>
      <c r="P16" s="22"/>
      <c r="Q16" s="21"/>
      <c r="R16" s="21"/>
      <c r="S16" s="21"/>
      <c r="T16" s="21"/>
      <c r="U16" s="21"/>
      <c r="V16" s="21"/>
      <c r="W16" s="21"/>
      <c r="X16" s="21"/>
      <c r="Y16" s="21"/>
      <c r="Z16" s="21"/>
      <c r="AA16" s="21"/>
      <c r="AB16" s="21"/>
      <c r="AC16" s="21"/>
      <c r="AD16" s="21"/>
      <c r="AE16" s="21"/>
      <c r="AF16" s="21"/>
      <c r="AG16" s="21"/>
      <c r="AH16" s="21"/>
      <c r="AI16" s="21"/>
      <c r="AJ16" s="21"/>
      <c r="AK16" s="21"/>
      <c r="AL16" s="21"/>
    </row>
    <row r="17" spans="1:38" customFormat="1" ht="30" customHeight="1">
      <c r="A17" s="22"/>
      <c r="B17" s="355" t="s">
        <v>675</v>
      </c>
      <c r="C17" s="271"/>
      <c r="D17" s="272"/>
      <c r="E17" s="83"/>
      <c r="F17" s="84"/>
      <c r="G17" s="83"/>
      <c r="H17" s="84"/>
      <c r="I17" s="44"/>
      <c r="J17" s="127"/>
      <c r="K17" s="127"/>
      <c r="L17" s="22"/>
      <c r="M17" s="22"/>
      <c r="N17" s="22"/>
      <c r="O17" s="22"/>
      <c r="P17" s="22"/>
      <c r="Q17" s="21"/>
      <c r="R17" s="21"/>
      <c r="S17" s="21"/>
      <c r="T17" s="21"/>
      <c r="U17" s="21"/>
      <c r="V17" s="21"/>
      <c r="W17" s="21"/>
      <c r="X17" s="21"/>
      <c r="Y17" s="21"/>
      <c r="Z17" s="21"/>
      <c r="AA17" s="21"/>
      <c r="AB17" s="21"/>
      <c r="AC17" s="21"/>
      <c r="AD17" s="21"/>
      <c r="AE17" s="21"/>
      <c r="AF17" s="21"/>
      <c r="AG17" s="21"/>
      <c r="AH17" s="21"/>
      <c r="AI17" s="21"/>
      <c r="AJ17" s="21"/>
      <c r="AK17" s="21"/>
      <c r="AL17" s="21"/>
    </row>
    <row r="18" spans="1:38" customFormat="1" ht="30" customHeight="1">
      <c r="A18" s="22"/>
      <c r="B18" s="355" t="s">
        <v>211</v>
      </c>
      <c r="C18" s="271"/>
      <c r="D18" s="272"/>
      <c r="E18" s="79"/>
      <c r="F18" s="80"/>
      <c r="G18" s="79"/>
      <c r="H18" s="80"/>
      <c r="I18" s="44"/>
      <c r="J18" s="127"/>
      <c r="K18" s="127"/>
      <c r="L18" s="22"/>
      <c r="M18" s="22"/>
      <c r="N18" s="22"/>
      <c r="O18" s="22"/>
      <c r="P18" s="22"/>
      <c r="Q18" s="21"/>
      <c r="R18" s="21"/>
      <c r="S18" s="21"/>
      <c r="T18" s="21"/>
      <c r="U18" s="21"/>
      <c r="V18" s="21"/>
      <c r="W18" s="21"/>
      <c r="X18" s="21"/>
      <c r="Y18" s="21"/>
      <c r="Z18" s="21"/>
      <c r="AA18" s="21"/>
      <c r="AB18" s="21"/>
      <c r="AC18" s="21"/>
      <c r="AD18" s="21"/>
      <c r="AE18" s="21"/>
      <c r="AF18" s="21"/>
      <c r="AG18" s="21"/>
      <c r="AH18" s="21"/>
      <c r="AI18" s="21"/>
      <c r="AJ18" s="21"/>
      <c r="AK18" s="21"/>
      <c r="AL18" s="21"/>
    </row>
    <row r="19" spans="1:38" customFormat="1" ht="30" customHeight="1">
      <c r="A19" s="22"/>
      <c r="B19" s="355" t="s">
        <v>225</v>
      </c>
      <c r="C19" s="271"/>
      <c r="D19" s="272"/>
      <c r="E19" s="79"/>
      <c r="F19" s="80"/>
      <c r="G19" s="79"/>
      <c r="H19" s="80"/>
      <c r="I19" s="44"/>
      <c r="J19" s="127"/>
      <c r="K19" s="127"/>
      <c r="L19" s="22"/>
      <c r="M19" s="22"/>
      <c r="N19" s="22"/>
      <c r="O19" s="22"/>
      <c r="P19" s="22"/>
      <c r="Q19" s="21"/>
      <c r="R19" s="21"/>
      <c r="S19" s="21"/>
      <c r="T19" s="21"/>
      <c r="U19" s="21"/>
      <c r="V19" s="21"/>
      <c r="W19" s="21"/>
      <c r="X19" s="21"/>
      <c r="Y19" s="21"/>
      <c r="Z19" s="21"/>
      <c r="AA19" s="21"/>
      <c r="AB19" s="21"/>
      <c r="AC19" s="21"/>
      <c r="AD19" s="21"/>
      <c r="AE19" s="21"/>
      <c r="AF19" s="21"/>
      <c r="AG19" s="21"/>
      <c r="AH19" s="21"/>
      <c r="AI19" s="21"/>
      <c r="AJ19" s="21"/>
      <c r="AK19" s="21"/>
      <c r="AL19" s="21"/>
    </row>
    <row r="20" spans="1:38" customFormat="1" ht="30" customHeight="1">
      <c r="A20" s="22"/>
      <c r="B20" s="355" t="s">
        <v>286</v>
      </c>
      <c r="C20" s="271"/>
      <c r="D20" s="272"/>
      <c r="E20" s="83"/>
      <c r="F20" s="84"/>
      <c r="G20" s="83"/>
      <c r="H20" s="84"/>
      <c r="I20" s="44"/>
      <c r="J20" s="127"/>
      <c r="K20" s="127"/>
      <c r="L20" s="22"/>
      <c r="M20" s="22"/>
      <c r="N20" s="22"/>
      <c r="O20" s="22"/>
      <c r="P20" s="22"/>
      <c r="Q20" s="21"/>
      <c r="R20" s="21"/>
      <c r="S20" s="21"/>
      <c r="T20" s="21"/>
      <c r="U20" s="21"/>
      <c r="V20" s="21"/>
      <c r="W20" s="21"/>
      <c r="X20" s="21"/>
      <c r="Y20" s="21"/>
      <c r="Z20" s="21"/>
      <c r="AA20" s="21"/>
      <c r="AB20" s="21"/>
      <c r="AC20" s="21"/>
      <c r="AD20" s="21"/>
      <c r="AE20" s="21"/>
      <c r="AF20" s="21"/>
      <c r="AG20" s="21"/>
      <c r="AH20" s="21"/>
      <c r="AI20" s="21"/>
      <c r="AJ20" s="21"/>
      <c r="AK20" s="21"/>
      <c r="AL20" s="21"/>
    </row>
    <row r="21" spans="1:38" customFormat="1" ht="30" customHeight="1">
      <c r="A21" s="22"/>
      <c r="B21" s="355" t="s">
        <v>285</v>
      </c>
      <c r="C21" s="271"/>
      <c r="D21" s="272"/>
      <c r="E21" s="83"/>
      <c r="F21" s="84"/>
      <c r="G21" s="83"/>
      <c r="H21" s="84"/>
      <c r="I21" s="44"/>
      <c r="J21" s="127"/>
      <c r="K21" s="127"/>
      <c r="L21" s="22"/>
      <c r="M21" s="22"/>
      <c r="N21" s="22"/>
      <c r="O21" s="22"/>
      <c r="P21" s="22"/>
      <c r="Q21" s="21"/>
      <c r="R21" s="21"/>
      <c r="S21" s="21"/>
      <c r="T21" s="21"/>
      <c r="U21" s="21"/>
      <c r="V21" s="21"/>
      <c r="W21" s="21"/>
      <c r="X21" s="21"/>
      <c r="Y21" s="21"/>
      <c r="Z21" s="21"/>
      <c r="AA21" s="21"/>
      <c r="AB21" s="21"/>
      <c r="AC21" s="21"/>
      <c r="AD21" s="21"/>
      <c r="AE21" s="21"/>
      <c r="AF21" s="21"/>
      <c r="AG21" s="21"/>
      <c r="AH21" s="21"/>
      <c r="AI21" s="21"/>
      <c r="AJ21" s="21"/>
      <c r="AK21" s="21"/>
      <c r="AL21" s="21"/>
    </row>
    <row r="22" spans="1:38" customFormat="1" ht="30" customHeight="1">
      <c r="A22" s="22"/>
      <c r="B22" s="355" t="s">
        <v>224</v>
      </c>
      <c r="C22" s="271"/>
      <c r="D22" s="272"/>
      <c r="E22" s="83"/>
      <c r="F22" s="84"/>
      <c r="G22" s="83"/>
      <c r="H22" s="84"/>
      <c r="I22" s="44"/>
      <c r="J22" s="127"/>
      <c r="K22" s="127"/>
      <c r="L22" s="22"/>
      <c r="M22" s="22"/>
      <c r="N22" s="22"/>
      <c r="O22" s="22"/>
      <c r="P22" s="22"/>
      <c r="Q22" s="21"/>
      <c r="R22" s="21"/>
      <c r="S22" s="21"/>
      <c r="T22" s="21"/>
      <c r="U22" s="21"/>
      <c r="V22" s="21"/>
      <c r="W22" s="21"/>
      <c r="X22" s="21"/>
      <c r="Y22" s="21"/>
      <c r="Z22" s="21"/>
      <c r="AA22" s="21"/>
      <c r="AB22" s="21"/>
      <c r="AC22" s="21"/>
      <c r="AD22" s="21"/>
      <c r="AE22" s="21"/>
      <c r="AF22" s="21"/>
      <c r="AG22" s="21"/>
      <c r="AH22" s="21"/>
      <c r="AI22" s="21"/>
      <c r="AJ22" s="21"/>
      <c r="AK22" s="21"/>
      <c r="AL22" s="21"/>
    </row>
    <row r="23" spans="1:38" customFormat="1" ht="30" customHeight="1">
      <c r="A23" s="22"/>
      <c r="B23" s="270" t="s">
        <v>150</v>
      </c>
      <c r="C23" s="337"/>
      <c r="D23" s="338"/>
      <c r="E23" s="115"/>
      <c r="F23" s="116"/>
      <c r="G23" s="115"/>
      <c r="H23" s="116"/>
      <c r="I23" s="44"/>
      <c r="J23" s="127"/>
      <c r="K23" s="127"/>
      <c r="L23" s="22"/>
      <c r="M23" s="22"/>
      <c r="N23" s="22"/>
      <c r="O23" s="22"/>
      <c r="P23" s="22"/>
      <c r="Q23" s="21"/>
      <c r="R23" s="21"/>
      <c r="S23" s="21"/>
      <c r="T23" s="21"/>
      <c r="U23" s="21"/>
      <c r="V23" s="21"/>
      <c r="W23" s="21"/>
      <c r="X23" s="21"/>
      <c r="Y23" s="21"/>
      <c r="Z23" s="21"/>
      <c r="AA23" s="21"/>
      <c r="AB23" s="21"/>
      <c r="AC23" s="21"/>
      <c r="AD23" s="21"/>
      <c r="AE23" s="21"/>
      <c r="AF23" s="21"/>
      <c r="AG23" s="21"/>
      <c r="AH23" s="21"/>
      <c r="AI23" s="21"/>
      <c r="AJ23" s="21"/>
      <c r="AK23" s="21"/>
      <c r="AL23" s="21"/>
    </row>
    <row r="24" spans="1:38" ht="48" customHeight="1">
      <c r="B24" s="421" t="s">
        <v>2</v>
      </c>
      <c r="C24" s="422"/>
      <c r="D24" s="422"/>
      <c r="E24" s="422"/>
      <c r="F24" s="422"/>
      <c r="G24" s="422"/>
      <c r="H24" s="423"/>
    </row>
    <row r="25" spans="1:38" ht="15" customHeight="1">
      <c r="B25" s="37"/>
      <c r="C25" s="38"/>
      <c r="D25" s="38"/>
      <c r="E25" s="516" t="s">
        <v>120</v>
      </c>
      <c r="F25" s="517"/>
      <c r="G25" s="516" t="s">
        <v>121</v>
      </c>
      <c r="H25" s="517"/>
    </row>
    <row r="26" spans="1:38" ht="40.5" customHeight="1">
      <c r="B26" s="298" t="s">
        <v>60</v>
      </c>
      <c r="C26" s="298"/>
      <c r="D26" s="299"/>
      <c r="E26" s="353" t="str">
        <f>IF(_Seg3&lt;&gt;"",_Seg3,"")</f>
        <v/>
      </c>
      <c r="F26" s="354"/>
      <c r="G26" s="518" t="str">
        <f>IF(_Seg4&lt;&gt;"",_Seg4,"")</f>
        <v/>
      </c>
      <c r="H26" s="519"/>
    </row>
    <row r="27" spans="1:38" ht="15" customHeight="1">
      <c r="B27" s="513"/>
      <c r="C27" s="513"/>
      <c r="D27" s="514"/>
      <c r="E27" s="163" t="s">
        <v>274</v>
      </c>
      <c r="F27" s="164" t="s">
        <v>275</v>
      </c>
      <c r="G27" s="163" t="s">
        <v>274</v>
      </c>
      <c r="H27" s="164" t="s">
        <v>275</v>
      </c>
    </row>
    <row r="28" spans="1:38" customFormat="1" ht="30" customHeight="1">
      <c r="A28" s="22"/>
      <c r="B28" s="355" t="s">
        <v>331</v>
      </c>
      <c r="C28" s="271"/>
      <c r="D28" s="272"/>
      <c r="E28" s="83"/>
      <c r="F28" s="84"/>
      <c r="G28" s="83"/>
      <c r="H28" s="84"/>
      <c r="I28" s="44"/>
      <c r="J28" s="127"/>
      <c r="K28" s="127"/>
      <c r="L28" s="22"/>
      <c r="M28" s="22"/>
      <c r="N28" s="22"/>
      <c r="O28" s="22"/>
      <c r="P28" s="22"/>
      <c r="Q28" s="21"/>
      <c r="R28" s="21"/>
      <c r="S28" s="21"/>
      <c r="T28" s="21"/>
      <c r="U28" s="21"/>
      <c r="V28" s="21"/>
      <c r="W28" s="21"/>
      <c r="X28" s="21"/>
      <c r="Y28" s="21"/>
      <c r="Z28" s="21"/>
      <c r="AA28" s="21"/>
      <c r="AB28" s="21"/>
      <c r="AC28" s="21"/>
      <c r="AD28" s="21"/>
      <c r="AE28" s="21"/>
      <c r="AF28" s="21"/>
      <c r="AG28" s="21"/>
      <c r="AH28" s="21"/>
      <c r="AI28" s="21"/>
      <c r="AJ28" s="21"/>
      <c r="AK28" s="21"/>
      <c r="AL28" s="21"/>
    </row>
    <row r="29" spans="1:38" customFormat="1" ht="30" customHeight="1">
      <c r="A29" s="22"/>
      <c r="B29" s="355" t="s">
        <v>621</v>
      </c>
      <c r="C29" s="271"/>
      <c r="D29" s="272"/>
      <c r="E29" s="83"/>
      <c r="F29" s="84"/>
      <c r="G29" s="83"/>
      <c r="H29" s="84"/>
      <c r="I29" s="44"/>
      <c r="J29" s="127"/>
      <c r="K29" s="127"/>
      <c r="L29" s="22"/>
      <c r="M29" s="22"/>
      <c r="N29" s="22"/>
      <c r="O29" s="22"/>
      <c r="P29" s="22"/>
      <c r="Q29" s="21"/>
      <c r="R29" s="21"/>
      <c r="S29" s="21"/>
      <c r="T29" s="21"/>
      <c r="U29" s="21"/>
      <c r="V29" s="21"/>
      <c r="W29" s="21"/>
      <c r="X29" s="21"/>
      <c r="Y29" s="21"/>
      <c r="Z29" s="21"/>
      <c r="AA29" s="21"/>
      <c r="AB29" s="21"/>
      <c r="AC29" s="21"/>
      <c r="AD29" s="21"/>
      <c r="AE29" s="21"/>
      <c r="AF29" s="21"/>
      <c r="AG29" s="21"/>
      <c r="AH29" s="21"/>
      <c r="AI29" s="21"/>
      <c r="AJ29" s="21"/>
      <c r="AK29" s="21"/>
      <c r="AL29" s="21"/>
    </row>
    <row r="30" spans="1:38" customFormat="1" ht="30" customHeight="1">
      <c r="A30" s="22"/>
      <c r="B30" s="355" t="s">
        <v>93</v>
      </c>
      <c r="C30" s="271"/>
      <c r="D30" s="272"/>
      <c r="E30" s="79"/>
      <c r="F30" s="80"/>
      <c r="G30" s="79"/>
      <c r="H30" s="80"/>
      <c r="I30" s="44" t="str">
        <f>IF(OR(F30="no", H30="no"),"ADA is required", "")</f>
        <v/>
      </c>
      <c r="J30" s="127"/>
      <c r="K30" s="127"/>
      <c r="L30" s="22"/>
      <c r="M30" s="22"/>
      <c r="N30" s="22"/>
      <c r="O30" s="22"/>
      <c r="P30" s="22"/>
      <c r="Q30" s="21"/>
      <c r="R30" s="21"/>
      <c r="S30" s="21"/>
      <c r="T30" s="21"/>
      <c r="U30" s="21"/>
      <c r="V30" s="21"/>
      <c r="W30" s="21"/>
      <c r="X30" s="21"/>
      <c r="Y30" s="21"/>
      <c r="Z30" s="21"/>
      <c r="AA30" s="21"/>
      <c r="AB30" s="21"/>
      <c r="AC30" s="21"/>
      <c r="AD30" s="21"/>
      <c r="AE30" s="21"/>
      <c r="AF30" s="21"/>
      <c r="AG30" s="21"/>
      <c r="AH30" s="21"/>
      <c r="AI30" s="21"/>
      <c r="AJ30" s="21"/>
      <c r="AK30" s="21"/>
      <c r="AL30" s="21"/>
    </row>
    <row r="31" spans="1:38" customFormat="1" ht="30" customHeight="1">
      <c r="A31" s="22"/>
      <c r="B31" s="355" t="s">
        <v>231</v>
      </c>
      <c r="C31" s="271"/>
      <c r="D31" s="272"/>
      <c r="E31" s="79"/>
      <c r="F31" s="80"/>
      <c r="G31" s="79"/>
      <c r="H31" s="80"/>
      <c r="I31" s="44"/>
      <c r="J31" s="127"/>
      <c r="K31" s="127"/>
      <c r="L31" s="22"/>
      <c r="M31" s="22"/>
      <c r="N31" s="22"/>
      <c r="O31" s="22"/>
      <c r="P31" s="22"/>
      <c r="Q31" s="21"/>
      <c r="R31" s="21"/>
      <c r="S31" s="21"/>
      <c r="T31" s="21"/>
      <c r="U31" s="21"/>
      <c r="V31" s="21"/>
      <c r="W31" s="21"/>
      <c r="X31" s="21"/>
      <c r="Y31" s="21"/>
      <c r="Z31" s="21"/>
      <c r="AA31" s="21"/>
      <c r="AB31" s="21"/>
      <c r="AC31" s="21"/>
      <c r="AD31" s="21"/>
      <c r="AE31" s="21"/>
      <c r="AF31" s="21"/>
      <c r="AG31" s="21"/>
      <c r="AH31" s="21"/>
      <c r="AI31" s="21"/>
      <c r="AJ31" s="21"/>
      <c r="AK31" s="21"/>
      <c r="AL31" s="21"/>
    </row>
    <row r="32" spans="1:38" customFormat="1" ht="30" customHeight="1">
      <c r="A32" s="22"/>
      <c r="B32" s="355" t="s">
        <v>226</v>
      </c>
      <c r="C32" s="271"/>
      <c r="D32" s="272"/>
      <c r="E32" s="124"/>
      <c r="F32" s="131"/>
      <c r="G32" s="124"/>
      <c r="H32" s="125"/>
      <c r="I32" s="44"/>
      <c r="J32" s="127"/>
      <c r="K32" s="127"/>
      <c r="L32" s="22"/>
      <c r="M32" s="22"/>
      <c r="N32" s="22"/>
      <c r="O32" s="22"/>
      <c r="P32" s="22"/>
      <c r="Q32" s="21"/>
      <c r="R32" s="21"/>
      <c r="S32" s="21"/>
      <c r="T32" s="21"/>
      <c r="U32" s="21"/>
      <c r="V32" s="21"/>
      <c r="W32" s="21"/>
      <c r="X32" s="21"/>
      <c r="Y32" s="21"/>
      <c r="Z32" s="21"/>
      <c r="AA32" s="21"/>
      <c r="AB32" s="21"/>
      <c r="AC32" s="21"/>
      <c r="AD32" s="21"/>
      <c r="AE32" s="21"/>
      <c r="AF32" s="21"/>
      <c r="AG32" s="21"/>
      <c r="AH32" s="21"/>
      <c r="AI32" s="21"/>
      <c r="AJ32" s="21"/>
      <c r="AK32" s="21"/>
      <c r="AL32" s="21"/>
    </row>
    <row r="33" spans="2:8" ht="21" customHeight="1">
      <c r="B33" s="515" t="s">
        <v>615</v>
      </c>
      <c r="C33" s="515"/>
      <c r="D33" s="515"/>
      <c r="E33" s="515"/>
      <c r="F33" s="515"/>
      <c r="G33" s="515"/>
      <c r="H33" s="515"/>
    </row>
  </sheetData>
  <sheetProtection password="D801" sheet="1" selectLockedCells="1"/>
  <mergeCells count="42">
    <mergeCell ref="B23:D23"/>
    <mergeCell ref="B18:D18"/>
    <mergeCell ref="B16:D16"/>
    <mergeCell ref="B17:D17"/>
    <mergeCell ref="B12:D12"/>
    <mergeCell ref="B20:D20"/>
    <mergeCell ref="B21:D21"/>
    <mergeCell ref="B22:D22"/>
    <mergeCell ref="B11:D11"/>
    <mergeCell ref="B13:D13"/>
    <mergeCell ref="B14:D14"/>
    <mergeCell ref="B15:D15"/>
    <mergeCell ref="B19:D19"/>
    <mergeCell ref="B33:H33"/>
    <mergeCell ref="B24:H24"/>
    <mergeCell ref="E25:F25"/>
    <mergeCell ref="G25:H25"/>
    <mergeCell ref="B26:D26"/>
    <mergeCell ref="E26:F26"/>
    <mergeCell ref="G26:H26"/>
    <mergeCell ref="B27:D27"/>
    <mergeCell ref="B32:D32"/>
    <mergeCell ref="B31:D31"/>
    <mergeCell ref="B29:D29"/>
    <mergeCell ref="B30:D30"/>
    <mergeCell ref="B28:D28"/>
    <mergeCell ref="G6:H6"/>
    <mergeCell ref="B7:D7"/>
    <mergeCell ref="E7:F7"/>
    <mergeCell ref="I13:I15"/>
    <mergeCell ref="B3:H3"/>
    <mergeCell ref="E4:F4"/>
    <mergeCell ref="G4:H4"/>
    <mergeCell ref="B5:D5"/>
    <mergeCell ref="E5:F5"/>
    <mergeCell ref="G5:H5"/>
    <mergeCell ref="G7:H7"/>
    <mergeCell ref="B8:D8"/>
    <mergeCell ref="B6:D6"/>
    <mergeCell ref="E6:F6"/>
    <mergeCell ref="B9:D9"/>
    <mergeCell ref="B10:D10"/>
  </mergeCells>
  <phoneticPr fontId="23" type="noConversion"/>
  <conditionalFormatting sqref="E5:H8 E25:H27 E14:H23 E12:H12">
    <cfRule type="expression" dxfId="27" priority="17" stopIfTrue="1">
      <formula>int_only="Yes"</formula>
    </cfRule>
  </conditionalFormatting>
  <conditionalFormatting sqref="I16:I23 I9:I13">
    <cfRule type="expression" dxfId="26" priority="7" stopIfTrue="1">
      <formula>I9&lt;&gt;""</formula>
    </cfRule>
  </conditionalFormatting>
  <conditionalFormatting sqref="E9:H11">
    <cfRule type="expression" dxfId="25" priority="6" stopIfTrue="1">
      <formula>int_only="Yes"</formula>
    </cfRule>
  </conditionalFormatting>
  <conditionalFormatting sqref="E13:H13">
    <cfRule type="expression" dxfId="24" priority="5" stopIfTrue="1">
      <formula>int_only="Yes"</formula>
    </cfRule>
  </conditionalFormatting>
  <conditionalFormatting sqref="I30:I32 I28">
    <cfRule type="expression" dxfId="23" priority="4" stopIfTrue="1">
      <formula>I28&lt;&gt;""</formula>
    </cfRule>
  </conditionalFormatting>
  <conditionalFormatting sqref="E30:H32 E28:H28">
    <cfRule type="expression" dxfId="22" priority="3" stopIfTrue="1">
      <formula>int_only="Yes"</formula>
    </cfRule>
  </conditionalFormatting>
  <conditionalFormatting sqref="I29">
    <cfRule type="expression" dxfId="21" priority="2" stopIfTrue="1">
      <formula>I29&lt;&gt;""</formula>
    </cfRule>
  </conditionalFormatting>
  <conditionalFormatting sqref="E29:H29">
    <cfRule type="expression" dxfId="20" priority="1" stopIfTrue="1">
      <formula>int_only="Yes"</formula>
    </cfRule>
  </conditionalFormatting>
  <dataValidations count="32">
    <dataValidation type="list" allowBlank="1" showInputMessage="1" showErrorMessage="1" sqref="E22:H22" xr:uid="{00000000-0002-0000-0100-000000000000}">
      <formula1>parking</formula1>
    </dataValidation>
    <dataValidation type="list" allowBlank="1" showInputMessage="1" showErrorMessage="1" promptTitle="MEDIAN" prompt="Enter yes or no" sqref="E19:H19" xr:uid="{00000000-0002-0000-0100-000001000000}">
      <formula1>answer</formula1>
    </dataValidation>
    <dataValidation type="decimal" allowBlank="1" showInputMessage="1" showErrorMessage="1" promptTitle="PERCENTAGE OF ON STREET PARKING" prompt="Enter a number between 0 and 100" sqref="E23:H23" xr:uid="{00000000-0002-0000-0100-000002000000}">
      <formula1>0</formula1>
      <formula2>100</formula2>
    </dataValidation>
    <dataValidation type="list" allowBlank="1" showInputMessage="1" showErrorMessage="1" promptTitle="PROPOSED SHOULDER or PARKING" prompt="Select the Proposed Shoulder or Parking Surfacing from the dropdown list_x000a_" sqref="F21 H21" xr:uid="{00000000-0002-0000-0100-000003000000}">
      <formula1>surface</formula1>
    </dataValidation>
    <dataValidation type="list" allowBlank="1" showInputMessage="1" showErrorMessage="1" promptTitle="EXISTING SHOULDER or PARKING" prompt="Select the Existing Shoulder or Parking Surfacing from the dropdown list_x000a_" sqref="E21 G21" xr:uid="{00000000-0002-0000-0100-000004000000}">
      <formula1>surface</formula1>
    </dataValidation>
    <dataValidation type="list" allowBlank="1" showInputMessage="1" showErrorMessage="1" promptTitle="PROPOSED SHOULDER or PARKING" prompt="Select the Proposed Shoulder or Parking Placement from the dropdown list_x000a_" sqref="F20 H20" xr:uid="{00000000-0002-0000-0100-000005000000}">
      <formula1>placement</formula1>
    </dataValidation>
    <dataValidation type="list" allowBlank="1" showInputMessage="1" showErrorMessage="1" promptTitle="EXISTING SHOULDER or PARKING" prompt="Select the Existing Shoulder or Parking Placement from the dropdown list_x000a_" sqref="E20 G20" xr:uid="{00000000-0002-0000-0100-000006000000}">
      <formula1>placement</formula1>
    </dataValidation>
    <dataValidation allowBlank="1" showInputMessage="1" showErrorMessage="1" promptTitle="PROPOSED SHOULDER or PARKING" prompt="Enter the Average Width in Feet of the Proposed Shoulder or Parking Lane" sqref="F12 H12" xr:uid="{00000000-0002-0000-0100-000007000000}"/>
    <dataValidation allowBlank="1" showInputMessage="1" showErrorMessage="1" promptTitle="PROPOSED PEDESTRIAN BUFFER" prompt="Enter the  Width in Feet of the Proposed Pedestrian Buffer" sqref="F16 H16" xr:uid="{00000000-0002-0000-0100-000008000000}"/>
    <dataValidation allowBlank="1" showInputMessage="1" showErrorMessage="1" promptTitle="EXISTING PEDESTRIAN BUFFER" prompt="Enter the  Width in Feet of the Existing Pedestrian Buffer" sqref="E16 G16" xr:uid="{00000000-0002-0000-0100-000009000000}"/>
    <dataValidation allowBlank="1" showInputMessage="1" showErrorMessage="1" promptTitle="EXISTING SHOULDER or PARKING" prompt="Enter the Average Width in Feet of the Existing Shoulder or Parking Lane" sqref="E12 G12" xr:uid="{00000000-0002-0000-0100-00000A000000}"/>
    <dataValidation type="list" allowBlank="1" showInputMessage="1" showErrorMessage="1" promptTitle="PROPOSED CURB PLACEMENT" prompt="Select the Proposed Curb Placement from the dropdown list_x000a_" sqref="H13 F13 F28 H28" xr:uid="{00000000-0002-0000-0100-00000B000000}">
      <formula1>placement</formula1>
    </dataValidation>
    <dataValidation type="list" allowBlank="1" showInputMessage="1" showErrorMessage="1" promptTitle="EXISTING CURB PLACEMENT" prompt="Select the Existing Curb Placement from the dropdown list_x000a_" sqref="G13 E13 E28 G28" xr:uid="{00000000-0002-0000-0100-00000C000000}">
      <formula1>placement</formula1>
    </dataValidation>
    <dataValidation type="whole" allowBlank="1" showInputMessage="1" showErrorMessage="1" promptTitle="PROPOSED CONTINUOUS LT TURN LANE" prompt="Enter the Proposed Width of Continuous Left Turn Lane" sqref="F11 H11" xr:uid="{00000000-0002-0000-0100-00000D000000}">
      <formula1>0</formula1>
      <formula2>24</formula2>
    </dataValidation>
    <dataValidation allowBlank="1" showInputMessage="1" showErrorMessage="1" promptTitle="PROPOSED PAVEMENT WIDTH" prompt="Enter the Proposed Width of Pavement from edge to edge OR curb to curb" sqref="F9 H9" xr:uid="{00000000-0002-0000-0100-00000E000000}"/>
    <dataValidation allowBlank="1" showInputMessage="1" showErrorMessage="1" promptTitle="EXISTING PAVEMENT WIDTH" prompt="Enter the Existing Width of Pavement from edge to edge OR curb to curb" sqref="G9 E9" xr:uid="{00000000-0002-0000-0100-00000F000000}"/>
    <dataValidation type="whole" allowBlank="1" showInputMessage="1" showErrorMessage="1" promptTitle="EXISTING CONTINUOUS LT TURN LANE" prompt="Enter the Width of Existing Continuous Left Turn Lane" sqref="E11 G11" xr:uid="{00000000-0002-0000-0100-000010000000}">
      <formula1>0</formula1>
      <formula2>24</formula2>
    </dataValidation>
    <dataValidation type="list" errorStyle="information" allowBlank="1" showInputMessage="1" showErrorMessage="1" errorTitle="SIDEWALK PLACEMENT" error="TIB requires sidewalk on BOTH SIDES. A deviation from TIB standards is required for any other configuration" promptTitle="PROPOSED SIDEWALK PLACEMENT" prompt="Select the Proposed Sidewalk Placement from the dropdown list._x000a_TIB requires sidewalk on BOTH SIDES. A deviation from TIB standards is required for any other configuration." sqref="F17 H17" xr:uid="{00000000-0002-0000-0100-000011000000}">
      <formula1>placement</formula1>
    </dataValidation>
    <dataValidation type="list" allowBlank="1" showInputMessage="1" showErrorMessage="1" promptTitle="EXISTING SIDEWALK PLACEMENT" prompt="Select the Existing Sidewalk Placement from the dropdown list_x000a_" sqref="E17 G17" xr:uid="{00000000-0002-0000-0100-000012000000}">
      <formula1>placement</formula1>
    </dataValidation>
    <dataValidation type="whole" errorStyle="information" allowBlank="1" showInputMessage="1" showErrorMessage="1" errorTitle="SIDEWALK WIDTH" error="The minimum sidewalk width allowed by TIB is FIVE FEET with no obstructions" promptTitle="PROPOSED SIDEWALK WIDTH" prompt="Enter the Width in Feet of Proposed Sidewalk" sqref="F18 H18" xr:uid="{00000000-0002-0000-0100-000013000000}">
      <formula1>5</formula1>
      <formula2>12</formula2>
    </dataValidation>
    <dataValidation allowBlank="1" showInputMessage="1" showErrorMessage="1" promptTitle="EXISTING SIDEWALK WIDTH" prompt="Enter the Width in Feet of Existing Sidewalk" sqref="E18 G18" xr:uid="{00000000-0002-0000-0100-000014000000}"/>
    <dataValidation type="list" allowBlank="1" showInputMessage="1" showErrorMessage="1" promptTitle="STREET LIGHTING PRESENT" prompt="Enter yes or no" sqref="E31:H31" xr:uid="{00000000-0002-0000-0100-000015000000}">
      <formula1>answer</formula1>
    </dataValidation>
    <dataValidation type="list" allowBlank="1" showInputMessage="1" showErrorMessage="1" promptTitle="ADA STANDARDS" prompt="Does this segment meet ADA standards?" sqref="E30:H30" xr:uid="{00000000-0002-0000-0100-000016000000}">
      <formula1>answer</formula1>
    </dataValidation>
    <dataValidation type="whole" allowBlank="1" showInputMessage="1" promptTitle="EXISTING GENERAL PURPOSE LANES" prompt="Enter the Total Number of General Purpose Lanes. Do NOT count HOV/Transit or Continuous Left Turn Lanes as a travel lane." sqref="G10 E10" xr:uid="{00000000-0002-0000-0100-000017000000}">
      <formula1>0</formula1>
      <formula2>10</formula2>
    </dataValidation>
    <dataValidation type="whole" errorStyle="warning" allowBlank="1" showInputMessage="1" showErrorMessage="1" promptTitle="PROPOSED GENERAL PURPOSE LANES" prompt="Enter the Total Number of General Purpose Lanes. Do NOT count HOV/Transit or Continuous Left Turn Lanes as a travel lane." sqref="F10 H10" xr:uid="{00000000-0002-0000-0100-000018000000}">
      <formula1>0</formula1>
      <formula2>10</formula2>
    </dataValidation>
    <dataValidation type="list" allowBlank="1" showInputMessage="1" showErrorMessage="1" promptTitle="PROPOSED STORM DRAINAGE" prompt="Will there be storm drainage facilities built?" sqref="H29 F29" xr:uid="{00000000-0002-0000-0100-000019000000}">
      <formula1>"Yes, No"</formula1>
    </dataValidation>
    <dataValidation type="list" allowBlank="1" showInputMessage="1" showErrorMessage="1" promptTitle="EXISTING STORM DRAINAGE" prompt="Are there existing storm drainage facilities?" sqref="G29 E29" xr:uid="{00000000-0002-0000-0100-00001A000000}">
      <formula1>"Yes, No"</formula1>
    </dataValidation>
    <dataValidation type="whole" allowBlank="1" showInputMessage="1" showErrorMessage="1" promptTitle="FIXED OBJECTS" prompt="A fixed object is an object that is at least 4 inches in diameter, without a breakaway base, within the clear zone." sqref="E32:H32" xr:uid="{00000000-0002-0000-0100-00001B000000}">
      <formula1>0</formula1>
      <formula2>500</formula2>
    </dataValidation>
    <dataValidation type="list" allowBlank="1" showInputMessage="1" showErrorMessage="1" promptTitle="PROPOSED BICYCLE LANE TYPE" prompt="Select the Proposed Bicycle Lane Type from the dropdown list_x000a_" sqref="F14 H14" xr:uid="{00000000-0002-0000-0100-00001C000000}">
      <formula1>bike_fac</formula1>
    </dataValidation>
    <dataValidation type="list" allowBlank="1" showInputMessage="1" showErrorMessage="1" promptTitle="EXISTING BICYCLE LANE TYPE" prompt="Select the Existing Bicycle Lane Type from the dropdown list_x000a_" sqref="E14 G14" xr:uid="{00000000-0002-0000-0100-00001D000000}">
      <formula1>bike_fac</formula1>
    </dataValidation>
    <dataValidation allowBlank="1" showInputMessage="1" showErrorMessage="1" promptTitle="PROPOSED BICYCLE LANE WIDTH" prompt="Enter the  Width in Feet of the Proposed Bike Lane" sqref="H15 F15" xr:uid="{00000000-0002-0000-0100-00001E000000}"/>
    <dataValidation allowBlank="1" showInputMessage="1" showErrorMessage="1" promptTitle="EXISTING BICYCLE LANE WIDTH" prompt="Enter the  Width in Feet of the Existing Bike Lane" sqref="G15 E15" xr:uid="{00000000-0002-0000-0100-00001F000000}"/>
  </dataValidations>
  <pageMargins left="0.7" right="0.7" top="0.75" bottom="0.75" header="0.3" footer="0.3"/>
  <pageSetup orientation="portrait" r:id="rId1"/>
  <headerFooter>
    <oddHeader xml:space="preserve">&amp;L&amp;A&amp;R - </oddHeader>
    <oddFooter>&amp;RPage &amp; 6-&amp;P</oddFooter>
  </headerFooter>
  <rowBreaks count="1" manualBreakCount="1">
    <brk id="24"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S119"/>
  <sheetViews>
    <sheetView showGridLines="0" zoomScaleNormal="100" workbookViewId="0">
      <selection activeCell="E4" sqref="E4:F4"/>
    </sheetView>
  </sheetViews>
  <sheetFormatPr baseColWidth="10" defaultColWidth="11" defaultRowHeight="14"/>
  <cols>
    <col min="1" max="1" width="11" style="21" customWidth="1"/>
    <col min="2" max="4" width="11.6640625" style="21" customWidth="1"/>
    <col min="5" max="8" width="12.1640625" style="21" customWidth="1"/>
    <col min="9" max="9" width="29.83203125" style="21" customWidth="1"/>
    <col min="10" max="10" width="25.83203125" style="21" hidden="1" customWidth="1"/>
    <col min="11" max="11" width="37.33203125" style="21" hidden="1" customWidth="1"/>
    <col min="12" max="16384" width="11" style="21"/>
  </cols>
  <sheetData>
    <row r="1" spans="1:45">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1:45" s="126" customFormat="1" ht="22.5" customHeight="1">
      <c r="A2" s="22"/>
      <c r="B2" s="524" t="s">
        <v>669</v>
      </c>
      <c r="C2" s="525"/>
      <c r="D2" s="525"/>
      <c r="E2" s="525"/>
      <c r="F2" s="525"/>
      <c r="G2" s="525"/>
      <c r="H2" s="525"/>
      <c r="I2" s="44"/>
      <c r="J2" s="21"/>
      <c r="K2" s="21"/>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5" s="126" customFormat="1" ht="16">
      <c r="A3" s="22"/>
      <c r="B3" s="37"/>
      <c r="C3" s="38"/>
      <c r="D3" s="38"/>
      <c r="E3" s="348" t="s">
        <v>128</v>
      </c>
      <c r="F3" s="349"/>
      <c r="G3" s="348" t="s">
        <v>129</v>
      </c>
      <c r="H3" s="349"/>
      <c r="I3" s="44"/>
      <c r="J3" s="21"/>
      <c r="K3" s="21"/>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5" s="126" customFormat="1" ht="48" customHeight="1">
      <c r="A4" s="22"/>
      <c r="B4" s="298" t="s">
        <v>232</v>
      </c>
      <c r="C4" s="298"/>
      <c r="D4" s="299"/>
      <c r="E4" s="496"/>
      <c r="F4" s="497"/>
      <c r="G4" s="522"/>
      <c r="H4" s="523"/>
      <c r="I4" s="44"/>
      <c r="J4" s="21"/>
      <c r="K4" s="21"/>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s="126" customFormat="1" ht="16.5" customHeight="1">
      <c r="A5" s="22"/>
      <c r="B5" s="298" t="s">
        <v>152</v>
      </c>
      <c r="C5" s="298"/>
      <c r="D5" s="299"/>
      <c r="E5" s="321"/>
      <c r="F5" s="322"/>
      <c r="G5" s="321"/>
      <c r="H5" s="322"/>
      <c r="I5" s="44"/>
      <c r="J5" s="21"/>
      <c r="K5" s="21"/>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s="126" customFormat="1" ht="16.5" customHeight="1">
      <c r="A6" s="22"/>
      <c r="B6" s="426" t="s">
        <v>151</v>
      </c>
      <c r="C6" s="426"/>
      <c r="D6" s="299"/>
      <c r="E6" s="361"/>
      <c r="F6" s="362"/>
      <c r="G6" s="361"/>
      <c r="H6" s="362"/>
      <c r="I6" s="44"/>
      <c r="J6" s="21"/>
      <c r="K6" s="21"/>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s="126" customFormat="1" ht="15" customHeight="1">
      <c r="A7" s="22"/>
      <c r="B7" s="298"/>
      <c r="C7" s="298"/>
      <c r="D7" s="299"/>
      <c r="E7" s="77" t="s">
        <v>274</v>
      </c>
      <c r="F7" s="78" t="s">
        <v>275</v>
      </c>
      <c r="G7" s="77" t="s">
        <v>274</v>
      </c>
      <c r="H7" s="78" t="s">
        <v>275</v>
      </c>
      <c r="I7" s="44"/>
      <c r="J7" s="21"/>
      <c r="K7" s="21"/>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45" s="126" customFormat="1" ht="30" customHeight="1">
      <c r="A8" s="22"/>
      <c r="B8" s="270" t="s">
        <v>157</v>
      </c>
      <c r="C8" s="337"/>
      <c r="D8" s="338"/>
      <c r="E8" s="134"/>
      <c r="F8" s="135"/>
      <c r="G8" s="134"/>
      <c r="H8" s="135"/>
      <c r="I8" s="44"/>
      <c r="J8" s="21"/>
      <c r="K8" s="21"/>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s="126" customFormat="1" ht="30" customHeight="1">
      <c r="A9" s="22"/>
      <c r="B9" s="270" t="s">
        <v>235</v>
      </c>
      <c r="C9" s="337"/>
      <c r="D9" s="338"/>
      <c r="E9" s="81"/>
      <c r="F9" s="82"/>
      <c r="G9" s="81"/>
      <c r="H9" s="82"/>
      <c r="I9" s="44"/>
      <c r="J9" s="21"/>
      <c r="K9" s="21"/>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5" customFormat="1" ht="30" customHeight="1">
      <c r="A10" s="22"/>
      <c r="B10" s="270" t="s">
        <v>33</v>
      </c>
      <c r="C10" s="337"/>
      <c r="D10" s="338"/>
      <c r="E10" s="81"/>
      <c r="F10" s="153"/>
      <c r="G10" s="81"/>
      <c r="H10" s="82"/>
      <c r="I10" s="44" t="str">
        <f>IF(OR(F10="no", H10="no"),"ADA is required", "")</f>
        <v/>
      </c>
      <c r="J10" s="127"/>
      <c r="K10" s="127"/>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5" s="126" customFormat="1" ht="30" customHeight="1">
      <c r="A11" s="22"/>
      <c r="B11" s="270" t="s">
        <v>14</v>
      </c>
      <c r="C11" s="337"/>
      <c r="D11" s="338"/>
      <c r="E11" s="79"/>
      <c r="F11" s="121"/>
      <c r="G11" s="79"/>
      <c r="H11" s="80"/>
      <c r="I11" s="44"/>
      <c r="J11" s="21"/>
      <c r="K11" s="21"/>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5" s="126" customFormat="1" ht="30" customHeight="1">
      <c r="A12" s="22"/>
      <c r="B12" s="270" t="s">
        <v>201</v>
      </c>
      <c r="C12" s="271"/>
      <c r="D12" s="272"/>
      <c r="E12" s="79"/>
      <c r="F12" s="80"/>
      <c r="G12" s="79"/>
      <c r="H12" s="80"/>
      <c r="I12" s="44"/>
      <c r="J12" s="21"/>
      <c r="K12" s="21"/>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s="126" customFormat="1" ht="30" customHeight="1">
      <c r="A13" s="22"/>
      <c r="B13" s="270" t="s">
        <v>202</v>
      </c>
      <c r="C13" s="271"/>
      <c r="D13" s="272"/>
      <c r="E13" s="79"/>
      <c r="F13" s="80"/>
      <c r="G13" s="79"/>
      <c r="H13" s="80"/>
      <c r="I13" s="44"/>
      <c r="J13" s="21"/>
      <c r="K13" s="21"/>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s="126" customFormat="1" ht="30" customHeight="1">
      <c r="A14" s="22"/>
      <c r="B14" s="355" t="s">
        <v>15</v>
      </c>
      <c r="C14" s="271"/>
      <c r="D14" s="272"/>
      <c r="E14" s="79"/>
      <c r="F14" s="80"/>
      <c r="G14" s="79"/>
      <c r="H14" s="80"/>
      <c r="I14" s="44"/>
      <c r="J14" s="21"/>
      <c r="K14" s="21"/>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5" ht="39.75" customHeight="1">
      <c r="B15" s="520" t="s">
        <v>616</v>
      </c>
      <c r="C15" s="521"/>
      <c r="D15" s="521"/>
      <c r="E15" s="521"/>
      <c r="F15" s="521"/>
      <c r="G15" s="521"/>
      <c r="H15" s="521"/>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5" ht="16.5" customHeight="1">
      <c r="B16" s="37"/>
      <c r="C16" s="38"/>
      <c r="D16" s="38"/>
      <c r="E16" s="348" t="s">
        <v>130</v>
      </c>
      <c r="F16" s="349"/>
      <c r="G16" s="348" t="s">
        <v>131</v>
      </c>
      <c r="H16" s="349"/>
    </row>
    <row r="17" spans="2:9" ht="48" customHeight="1">
      <c r="B17" s="298" t="s">
        <v>232</v>
      </c>
      <c r="C17" s="298"/>
      <c r="D17" s="299"/>
      <c r="E17" s="496"/>
      <c r="F17" s="497"/>
      <c r="G17" s="522"/>
      <c r="H17" s="523"/>
    </row>
    <row r="18" spans="2:9" ht="16.5" customHeight="1">
      <c r="B18" s="298" t="s">
        <v>152</v>
      </c>
      <c r="C18" s="298"/>
      <c r="D18" s="299"/>
      <c r="E18" s="321"/>
      <c r="F18" s="322"/>
      <c r="G18" s="321"/>
      <c r="H18" s="322"/>
    </row>
    <row r="19" spans="2:9" ht="16.5" customHeight="1">
      <c r="B19" s="426" t="s">
        <v>151</v>
      </c>
      <c r="C19" s="426"/>
      <c r="D19" s="299"/>
      <c r="E19" s="361"/>
      <c r="F19" s="362"/>
      <c r="G19" s="361"/>
      <c r="H19" s="362"/>
    </row>
    <row r="20" spans="2:9" ht="15" customHeight="1">
      <c r="B20" s="298"/>
      <c r="C20" s="298"/>
      <c r="D20" s="299"/>
      <c r="E20" s="77" t="s">
        <v>274</v>
      </c>
      <c r="F20" s="78" t="s">
        <v>275</v>
      </c>
      <c r="G20" s="77" t="s">
        <v>274</v>
      </c>
      <c r="H20" s="78" t="s">
        <v>275</v>
      </c>
    </row>
    <row r="21" spans="2:9" ht="30" customHeight="1">
      <c r="B21" s="270" t="s">
        <v>157</v>
      </c>
      <c r="C21" s="337"/>
      <c r="D21" s="338"/>
      <c r="E21" s="134"/>
      <c r="F21" s="135"/>
      <c r="G21" s="134"/>
      <c r="H21" s="135"/>
    </row>
    <row r="22" spans="2:9" ht="30" customHeight="1">
      <c r="B22" s="270" t="s">
        <v>235</v>
      </c>
      <c r="C22" s="337"/>
      <c r="D22" s="338"/>
      <c r="E22" s="81"/>
      <c r="F22" s="82"/>
      <c r="G22" s="81"/>
      <c r="H22" s="82"/>
    </row>
    <row r="23" spans="2:9" ht="30" customHeight="1">
      <c r="B23" s="270" t="s">
        <v>33</v>
      </c>
      <c r="C23" s="337"/>
      <c r="D23" s="338"/>
      <c r="E23" s="81"/>
      <c r="F23" s="153"/>
      <c r="G23" s="81"/>
      <c r="H23" s="82"/>
      <c r="I23" s="44" t="str">
        <f>IF(OR(F23="no", H23="no"),"ADA is required", "")</f>
        <v/>
      </c>
    </row>
    <row r="24" spans="2:9" ht="30" customHeight="1">
      <c r="B24" s="270" t="s">
        <v>14</v>
      </c>
      <c r="C24" s="337"/>
      <c r="D24" s="338"/>
      <c r="E24" s="79"/>
      <c r="F24" s="121"/>
      <c r="G24" s="79"/>
      <c r="H24" s="80"/>
    </row>
    <row r="25" spans="2:9" ht="30" customHeight="1">
      <c r="B25" s="270" t="s">
        <v>201</v>
      </c>
      <c r="C25" s="271"/>
      <c r="D25" s="272"/>
      <c r="E25" s="79"/>
      <c r="F25" s="80"/>
      <c r="G25" s="79"/>
      <c r="H25" s="80"/>
    </row>
    <row r="26" spans="2:9" ht="30" customHeight="1">
      <c r="B26" s="270" t="s">
        <v>202</v>
      </c>
      <c r="C26" s="271"/>
      <c r="D26" s="272"/>
      <c r="E26" s="79"/>
      <c r="F26" s="80"/>
      <c r="G26" s="79"/>
      <c r="H26" s="80"/>
    </row>
    <row r="27" spans="2:9" ht="30" customHeight="1">
      <c r="B27" s="355" t="s">
        <v>15</v>
      </c>
      <c r="C27" s="271"/>
      <c r="D27" s="272"/>
      <c r="E27" s="79"/>
      <c r="F27" s="80"/>
      <c r="G27" s="79"/>
      <c r="H27" s="80"/>
    </row>
    <row r="28" spans="2:9" ht="39.75" customHeight="1">
      <c r="B28" s="520" t="s">
        <v>616</v>
      </c>
      <c r="C28" s="521"/>
      <c r="D28" s="521"/>
      <c r="E28" s="521"/>
      <c r="F28" s="521"/>
      <c r="G28" s="521"/>
      <c r="H28" s="521"/>
    </row>
    <row r="29" spans="2:9" ht="16.5" customHeight="1">
      <c r="B29" s="37"/>
      <c r="C29" s="38"/>
      <c r="D29" s="38"/>
      <c r="E29" s="348" t="s">
        <v>132</v>
      </c>
      <c r="F29" s="349"/>
      <c r="G29" s="348" t="s">
        <v>133</v>
      </c>
      <c r="H29" s="349"/>
    </row>
    <row r="30" spans="2:9" ht="48" customHeight="1">
      <c r="B30" s="298" t="s">
        <v>232</v>
      </c>
      <c r="C30" s="298"/>
      <c r="D30" s="299"/>
      <c r="E30" s="496"/>
      <c r="F30" s="497"/>
      <c r="G30" s="522"/>
      <c r="H30" s="523"/>
    </row>
    <row r="31" spans="2:9" ht="16.5" customHeight="1">
      <c r="B31" s="298" t="s">
        <v>152</v>
      </c>
      <c r="C31" s="298"/>
      <c r="D31" s="299"/>
      <c r="E31" s="321"/>
      <c r="F31" s="322"/>
      <c r="G31" s="321"/>
      <c r="H31" s="322"/>
    </row>
    <row r="32" spans="2:9" ht="16.5" customHeight="1">
      <c r="B32" s="426" t="s">
        <v>151</v>
      </c>
      <c r="C32" s="426"/>
      <c r="D32" s="299"/>
      <c r="E32" s="361"/>
      <c r="F32" s="362"/>
      <c r="G32" s="361"/>
      <c r="H32" s="362"/>
    </row>
    <row r="33" spans="2:9" ht="15" customHeight="1">
      <c r="B33" s="298"/>
      <c r="C33" s="298"/>
      <c r="D33" s="299"/>
      <c r="E33" s="77" t="s">
        <v>274</v>
      </c>
      <c r="F33" s="78" t="s">
        <v>275</v>
      </c>
      <c r="G33" s="77" t="s">
        <v>274</v>
      </c>
      <c r="H33" s="78" t="s">
        <v>275</v>
      </c>
    </row>
    <row r="34" spans="2:9" ht="30" customHeight="1">
      <c r="B34" s="270" t="s">
        <v>157</v>
      </c>
      <c r="C34" s="337"/>
      <c r="D34" s="338"/>
      <c r="E34" s="134"/>
      <c r="F34" s="135"/>
      <c r="G34" s="134"/>
      <c r="H34" s="135"/>
    </row>
    <row r="35" spans="2:9" ht="30" customHeight="1">
      <c r="B35" s="270" t="s">
        <v>235</v>
      </c>
      <c r="C35" s="337"/>
      <c r="D35" s="338"/>
      <c r="E35" s="81"/>
      <c r="F35" s="82"/>
      <c r="G35" s="81"/>
      <c r="H35" s="82"/>
    </row>
    <row r="36" spans="2:9" ht="30" customHeight="1">
      <c r="B36" s="270" t="s">
        <v>33</v>
      </c>
      <c r="C36" s="337"/>
      <c r="D36" s="338"/>
      <c r="E36" s="81"/>
      <c r="F36" s="153"/>
      <c r="G36" s="81"/>
      <c r="H36" s="82"/>
      <c r="I36" s="44" t="str">
        <f>IF(OR(F36="no", H36="no"),"ADA is required", "")</f>
        <v/>
      </c>
    </row>
    <row r="37" spans="2:9" ht="30" customHeight="1">
      <c r="B37" s="270" t="s">
        <v>14</v>
      </c>
      <c r="C37" s="337"/>
      <c r="D37" s="338"/>
      <c r="E37" s="79"/>
      <c r="F37" s="121"/>
      <c r="G37" s="79"/>
      <c r="H37" s="80"/>
    </row>
    <row r="38" spans="2:9" ht="30" customHeight="1">
      <c r="B38" s="270" t="s">
        <v>201</v>
      </c>
      <c r="C38" s="271"/>
      <c r="D38" s="272"/>
      <c r="E38" s="79"/>
      <c r="F38" s="80"/>
      <c r="G38" s="79"/>
      <c r="H38" s="80"/>
    </row>
    <row r="39" spans="2:9" ht="30" customHeight="1">
      <c r="B39" s="270" t="s">
        <v>202</v>
      </c>
      <c r="C39" s="271"/>
      <c r="D39" s="272"/>
      <c r="E39" s="79"/>
      <c r="F39" s="80"/>
      <c r="G39" s="79"/>
      <c r="H39" s="80"/>
    </row>
    <row r="40" spans="2:9" ht="30" customHeight="1">
      <c r="B40" s="355" t="s">
        <v>15</v>
      </c>
      <c r="C40" s="271"/>
      <c r="D40" s="272"/>
      <c r="E40" s="79"/>
      <c r="F40" s="80"/>
      <c r="G40" s="79"/>
      <c r="H40" s="80"/>
    </row>
    <row r="41" spans="2:9" ht="39.75" customHeight="1">
      <c r="B41" s="520" t="s">
        <v>616</v>
      </c>
      <c r="C41" s="521"/>
      <c r="D41" s="521"/>
      <c r="E41" s="521"/>
      <c r="F41" s="521"/>
      <c r="G41" s="521"/>
      <c r="H41" s="521"/>
    </row>
    <row r="42" spans="2:9" ht="16.5" customHeight="1">
      <c r="B42" s="37"/>
      <c r="C42" s="38"/>
      <c r="D42" s="38"/>
      <c r="E42" s="348" t="s">
        <v>134</v>
      </c>
      <c r="F42" s="349"/>
      <c r="G42" s="348" t="s">
        <v>135</v>
      </c>
      <c r="H42" s="349"/>
    </row>
    <row r="43" spans="2:9" ht="48" customHeight="1">
      <c r="B43" s="298" t="s">
        <v>232</v>
      </c>
      <c r="C43" s="298"/>
      <c r="D43" s="299"/>
      <c r="E43" s="496"/>
      <c r="F43" s="497"/>
      <c r="G43" s="522"/>
      <c r="H43" s="523"/>
    </row>
    <row r="44" spans="2:9" ht="16.5" customHeight="1">
      <c r="B44" s="298" t="s">
        <v>152</v>
      </c>
      <c r="C44" s="298"/>
      <c r="D44" s="299"/>
      <c r="E44" s="321"/>
      <c r="F44" s="322"/>
      <c r="G44" s="321"/>
      <c r="H44" s="322"/>
    </row>
    <row r="45" spans="2:9" ht="16.5" customHeight="1">
      <c r="B45" s="426" t="s">
        <v>151</v>
      </c>
      <c r="C45" s="426"/>
      <c r="D45" s="299"/>
      <c r="E45" s="361"/>
      <c r="F45" s="362"/>
      <c r="G45" s="361"/>
      <c r="H45" s="362"/>
    </row>
    <row r="46" spans="2:9" ht="15" customHeight="1">
      <c r="B46" s="298"/>
      <c r="C46" s="298"/>
      <c r="D46" s="299"/>
      <c r="E46" s="77" t="s">
        <v>274</v>
      </c>
      <c r="F46" s="78" t="s">
        <v>275</v>
      </c>
      <c r="G46" s="77" t="s">
        <v>274</v>
      </c>
      <c r="H46" s="78" t="s">
        <v>275</v>
      </c>
    </row>
    <row r="47" spans="2:9" ht="30" customHeight="1">
      <c r="B47" s="270" t="s">
        <v>157</v>
      </c>
      <c r="C47" s="337"/>
      <c r="D47" s="338"/>
      <c r="E47" s="134"/>
      <c r="F47" s="135"/>
      <c r="G47" s="134"/>
      <c r="H47" s="135"/>
    </row>
    <row r="48" spans="2:9" ht="30" customHeight="1">
      <c r="B48" s="270" t="s">
        <v>235</v>
      </c>
      <c r="C48" s="337"/>
      <c r="D48" s="338"/>
      <c r="E48" s="81"/>
      <c r="F48" s="82"/>
      <c r="G48" s="81"/>
      <c r="H48" s="82"/>
    </row>
    <row r="49" spans="2:9" ht="30" customHeight="1">
      <c r="B49" s="270" t="s">
        <v>33</v>
      </c>
      <c r="C49" s="337"/>
      <c r="D49" s="338"/>
      <c r="E49" s="81"/>
      <c r="F49" s="153"/>
      <c r="G49" s="81"/>
      <c r="H49" s="82"/>
      <c r="I49" s="44" t="str">
        <f>IF(OR(F49="no", H49="no"),"ADA is required", "")</f>
        <v/>
      </c>
    </row>
    <row r="50" spans="2:9" ht="30" customHeight="1">
      <c r="B50" s="270" t="s">
        <v>14</v>
      </c>
      <c r="C50" s="337"/>
      <c r="D50" s="338"/>
      <c r="E50" s="79"/>
      <c r="F50" s="121"/>
      <c r="G50" s="79"/>
      <c r="H50" s="80"/>
    </row>
    <row r="51" spans="2:9" ht="30" customHeight="1">
      <c r="B51" s="270" t="s">
        <v>201</v>
      </c>
      <c r="C51" s="271"/>
      <c r="D51" s="272"/>
      <c r="E51" s="79"/>
      <c r="F51" s="80"/>
      <c r="G51" s="79"/>
      <c r="H51" s="80"/>
    </row>
    <row r="52" spans="2:9" ht="30" customHeight="1">
      <c r="B52" s="270" t="s">
        <v>202</v>
      </c>
      <c r="C52" s="271"/>
      <c r="D52" s="272"/>
      <c r="E52" s="79"/>
      <c r="F52" s="80"/>
      <c r="G52" s="79"/>
      <c r="H52" s="80"/>
    </row>
    <row r="53" spans="2:9" ht="30" customHeight="1">
      <c r="B53" s="355" t="s">
        <v>15</v>
      </c>
      <c r="C53" s="271"/>
      <c r="D53" s="272"/>
      <c r="E53" s="79"/>
      <c r="F53" s="80"/>
      <c r="G53" s="79"/>
      <c r="H53" s="80"/>
    </row>
    <row r="54" spans="2:9" ht="39.75" customHeight="1">
      <c r="B54" s="520" t="s">
        <v>616</v>
      </c>
      <c r="C54" s="521"/>
      <c r="D54" s="521"/>
      <c r="E54" s="521"/>
      <c r="F54" s="521"/>
      <c r="G54" s="521"/>
      <c r="H54" s="521"/>
    </row>
    <row r="55" spans="2:9" ht="16.5" customHeight="1">
      <c r="B55" s="37"/>
      <c r="C55" s="38"/>
      <c r="D55" s="38"/>
      <c r="E55" s="348" t="s">
        <v>136</v>
      </c>
      <c r="F55" s="349"/>
      <c r="G55" s="348" t="s">
        <v>137</v>
      </c>
      <c r="H55" s="349"/>
    </row>
    <row r="56" spans="2:9" ht="48" customHeight="1">
      <c r="B56" s="298" t="s">
        <v>232</v>
      </c>
      <c r="C56" s="298"/>
      <c r="D56" s="299"/>
      <c r="E56" s="496"/>
      <c r="F56" s="497"/>
      <c r="G56" s="522"/>
      <c r="H56" s="523"/>
    </row>
    <row r="57" spans="2:9" ht="16.5" customHeight="1">
      <c r="B57" s="298" t="s">
        <v>152</v>
      </c>
      <c r="C57" s="298"/>
      <c r="D57" s="299"/>
      <c r="E57" s="321"/>
      <c r="F57" s="322"/>
      <c r="G57" s="321"/>
      <c r="H57" s="322"/>
    </row>
    <row r="58" spans="2:9" ht="16.5" customHeight="1">
      <c r="B58" s="426" t="s">
        <v>151</v>
      </c>
      <c r="C58" s="426"/>
      <c r="D58" s="299"/>
      <c r="E58" s="361"/>
      <c r="F58" s="362"/>
      <c r="G58" s="361"/>
      <c r="H58" s="362"/>
    </row>
    <row r="59" spans="2:9" ht="15" customHeight="1">
      <c r="B59" s="298"/>
      <c r="C59" s="298"/>
      <c r="D59" s="299"/>
      <c r="E59" s="77" t="s">
        <v>274</v>
      </c>
      <c r="F59" s="78" t="s">
        <v>275</v>
      </c>
      <c r="G59" s="77" t="s">
        <v>274</v>
      </c>
      <c r="H59" s="78" t="s">
        <v>275</v>
      </c>
    </row>
    <row r="60" spans="2:9" ht="30" customHeight="1">
      <c r="B60" s="270" t="s">
        <v>157</v>
      </c>
      <c r="C60" s="337"/>
      <c r="D60" s="338"/>
      <c r="E60" s="134"/>
      <c r="F60" s="135"/>
      <c r="G60" s="134"/>
      <c r="H60" s="135"/>
    </row>
    <row r="61" spans="2:9" ht="30" customHeight="1">
      <c r="B61" s="270" t="s">
        <v>235</v>
      </c>
      <c r="C61" s="337"/>
      <c r="D61" s="338"/>
      <c r="E61" s="81"/>
      <c r="F61" s="82"/>
      <c r="G61" s="81"/>
      <c r="H61" s="82"/>
    </row>
    <row r="62" spans="2:9" ht="30" customHeight="1">
      <c r="B62" s="270" t="s">
        <v>33</v>
      </c>
      <c r="C62" s="337"/>
      <c r="D62" s="338"/>
      <c r="E62" s="81"/>
      <c r="F62" s="153"/>
      <c r="G62" s="81"/>
      <c r="H62" s="82"/>
      <c r="I62" s="44" t="str">
        <f>IF(OR(F62="no", H62="no"),"ADA is required", "")</f>
        <v/>
      </c>
    </row>
    <row r="63" spans="2:9" ht="30" customHeight="1">
      <c r="B63" s="270" t="s">
        <v>14</v>
      </c>
      <c r="C63" s="337"/>
      <c r="D63" s="338"/>
      <c r="E63" s="79"/>
      <c r="F63" s="121"/>
      <c r="G63" s="79"/>
      <c r="H63" s="80"/>
    </row>
    <row r="64" spans="2:9" ht="30" customHeight="1">
      <c r="B64" s="270" t="s">
        <v>201</v>
      </c>
      <c r="C64" s="271"/>
      <c r="D64" s="272"/>
      <c r="E64" s="79"/>
      <c r="F64" s="80"/>
      <c r="G64" s="79"/>
      <c r="H64" s="80"/>
    </row>
    <row r="65" spans="2:9" ht="30" customHeight="1">
      <c r="B65" s="270" t="s">
        <v>202</v>
      </c>
      <c r="C65" s="271"/>
      <c r="D65" s="272"/>
      <c r="E65" s="79"/>
      <c r="F65" s="80"/>
      <c r="G65" s="79"/>
      <c r="H65" s="80"/>
    </row>
    <row r="66" spans="2:9" ht="30" customHeight="1">
      <c r="B66" s="355" t="s">
        <v>15</v>
      </c>
      <c r="C66" s="271"/>
      <c r="D66" s="272"/>
      <c r="E66" s="79"/>
      <c r="F66" s="80"/>
      <c r="G66" s="79"/>
      <c r="H66" s="80"/>
    </row>
    <row r="67" spans="2:9" ht="39.75" customHeight="1">
      <c r="B67" s="520" t="s">
        <v>616</v>
      </c>
      <c r="C67" s="521"/>
      <c r="D67" s="521"/>
      <c r="E67" s="521"/>
      <c r="F67" s="521"/>
      <c r="G67" s="521"/>
      <c r="H67" s="521"/>
    </row>
    <row r="68" spans="2:9" ht="16.5" customHeight="1">
      <c r="B68" s="37"/>
      <c r="C68" s="38"/>
      <c r="D68" s="38"/>
      <c r="E68" s="348" t="s">
        <v>138</v>
      </c>
      <c r="F68" s="349"/>
      <c r="G68" s="348" t="s">
        <v>139</v>
      </c>
      <c r="H68" s="349"/>
    </row>
    <row r="69" spans="2:9" ht="48" customHeight="1">
      <c r="B69" s="298" t="s">
        <v>232</v>
      </c>
      <c r="C69" s="298"/>
      <c r="D69" s="299"/>
      <c r="E69" s="496"/>
      <c r="F69" s="497"/>
      <c r="G69" s="522"/>
      <c r="H69" s="523"/>
    </row>
    <row r="70" spans="2:9" ht="16.5" customHeight="1">
      <c r="B70" s="298" t="s">
        <v>152</v>
      </c>
      <c r="C70" s="298"/>
      <c r="D70" s="299"/>
      <c r="E70" s="321"/>
      <c r="F70" s="322"/>
      <c r="G70" s="321"/>
      <c r="H70" s="322"/>
    </row>
    <row r="71" spans="2:9" ht="16.5" customHeight="1">
      <c r="B71" s="426" t="s">
        <v>151</v>
      </c>
      <c r="C71" s="426"/>
      <c r="D71" s="299"/>
      <c r="E71" s="361"/>
      <c r="F71" s="362"/>
      <c r="G71" s="361"/>
      <c r="H71" s="362"/>
    </row>
    <row r="72" spans="2:9" ht="15" customHeight="1">
      <c r="B72" s="298"/>
      <c r="C72" s="298"/>
      <c r="D72" s="299"/>
      <c r="E72" s="77" t="s">
        <v>274</v>
      </c>
      <c r="F72" s="78" t="s">
        <v>275</v>
      </c>
      <c r="G72" s="77" t="s">
        <v>274</v>
      </c>
      <c r="H72" s="78" t="s">
        <v>275</v>
      </c>
    </row>
    <row r="73" spans="2:9" ht="30" customHeight="1">
      <c r="B73" s="270" t="s">
        <v>157</v>
      </c>
      <c r="C73" s="337"/>
      <c r="D73" s="338"/>
      <c r="E73" s="134"/>
      <c r="F73" s="135"/>
      <c r="G73" s="134"/>
      <c r="H73" s="135"/>
    </row>
    <row r="74" spans="2:9" ht="30" customHeight="1">
      <c r="B74" s="270" t="s">
        <v>235</v>
      </c>
      <c r="C74" s="337"/>
      <c r="D74" s="338"/>
      <c r="E74" s="81"/>
      <c r="F74" s="82"/>
      <c r="G74" s="81"/>
      <c r="H74" s="82"/>
    </row>
    <row r="75" spans="2:9" ht="30" customHeight="1">
      <c r="B75" s="270" t="s">
        <v>33</v>
      </c>
      <c r="C75" s="337"/>
      <c r="D75" s="338"/>
      <c r="E75" s="81"/>
      <c r="F75" s="153"/>
      <c r="G75" s="81"/>
      <c r="H75" s="82"/>
      <c r="I75" s="44" t="str">
        <f>IF(OR(F75="no", H75="no"),"ADA is required", "")</f>
        <v/>
      </c>
    </row>
    <row r="76" spans="2:9" ht="30" customHeight="1">
      <c r="B76" s="270" t="s">
        <v>14</v>
      </c>
      <c r="C76" s="337"/>
      <c r="D76" s="338"/>
      <c r="E76" s="79"/>
      <c r="F76" s="121"/>
      <c r="G76" s="79"/>
      <c r="H76" s="80"/>
    </row>
    <row r="77" spans="2:9" ht="30" customHeight="1">
      <c r="B77" s="270" t="s">
        <v>201</v>
      </c>
      <c r="C77" s="271"/>
      <c r="D77" s="272"/>
      <c r="E77" s="79"/>
      <c r="F77" s="80"/>
      <c r="G77" s="79"/>
      <c r="H77" s="80"/>
    </row>
    <row r="78" spans="2:9" ht="30" customHeight="1">
      <c r="B78" s="270" t="s">
        <v>202</v>
      </c>
      <c r="C78" s="271"/>
      <c r="D78" s="272"/>
      <c r="E78" s="79"/>
      <c r="F78" s="80"/>
      <c r="G78" s="79"/>
      <c r="H78" s="80"/>
    </row>
    <row r="79" spans="2:9" ht="30" customHeight="1">
      <c r="B79" s="355" t="s">
        <v>15</v>
      </c>
      <c r="C79" s="271"/>
      <c r="D79" s="272"/>
      <c r="E79" s="79"/>
      <c r="F79" s="80"/>
      <c r="G79" s="79"/>
      <c r="H79" s="80"/>
    </row>
    <row r="80" spans="2:9" ht="39.75" customHeight="1">
      <c r="B80" s="520" t="s">
        <v>616</v>
      </c>
      <c r="C80" s="521"/>
      <c r="D80" s="521"/>
      <c r="E80" s="521"/>
      <c r="F80" s="521"/>
      <c r="G80" s="521"/>
      <c r="H80" s="521"/>
    </row>
    <row r="81" spans="2:9" ht="16.5" customHeight="1">
      <c r="B81" s="37"/>
      <c r="C81" s="38"/>
      <c r="D81" s="38"/>
      <c r="E81" s="348" t="s">
        <v>122</v>
      </c>
      <c r="F81" s="349"/>
      <c r="G81" s="348" t="s">
        <v>123</v>
      </c>
      <c r="H81" s="349"/>
    </row>
    <row r="82" spans="2:9" ht="48" customHeight="1">
      <c r="B82" s="298" t="s">
        <v>232</v>
      </c>
      <c r="C82" s="298"/>
      <c r="D82" s="299"/>
      <c r="E82" s="496"/>
      <c r="F82" s="497"/>
      <c r="G82" s="522"/>
      <c r="H82" s="523"/>
    </row>
    <row r="83" spans="2:9" ht="16.5" customHeight="1">
      <c r="B83" s="298" t="s">
        <v>152</v>
      </c>
      <c r="C83" s="298"/>
      <c r="D83" s="299"/>
      <c r="E83" s="321"/>
      <c r="F83" s="322"/>
      <c r="G83" s="321"/>
      <c r="H83" s="322"/>
    </row>
    <row r="84" spans="2:9" ht="16.5" customHeight="1">
      <c r="B84" s="426" t="s">
        <v>151</v>
      </c>
      <c r="C84" s="426"/>
      <c r="D84" s="299"/>
      <c r="E84" s="361"/>
      <c r="F84" s="362"/>
      <c r="G84" s="361"/>
      <c r="H84" s="362"/>
    </row>
    <row r="85" spans="2:9" ht="15" customHeight="1">
      <c r="B85" s="298"/>
      <c r="C85" s="298"/>
      <c r="D85" s="299"/>
      <c r="E85" s="77" t="s">
        <v>274</v>
      </c>
      <c r="F85" s="78" t="s">
        <v>275</v>
      </c>
      <c r="G85" s="77" t="s">
        <v>274</v>
      </c>
      <c r="H85" s="78" t="s">
        <v>275</v>
      </c>
    </row>
    <row r="86" spans="2:9" ht="30" customHeight="1">
      <c r="B86" s="270" t="s">
        <v>157</v>
      </c>
      <c r="C86" s="337"/>
      <c r="D86" s="338"/>
      <c r="E86" s="134"/>
      <c r="F86" s="135"/>
      <c r="G86" s="134"/>
      <c r="H86" s="135"/>
    </row>
    <row r="87" spans="2:9" ht="30" customHeight="1">
      <c r="B87" s="270" t="s">
        <v>235</v>
      </c>
      <c r="C87" s="337"/>
      <c r="D87" s="338"/>
      <c r="E87" s="81"/>
      <c r="F87" s="82"/>
      <c r="G87" s="81"/>
      <c r="H87" s="82"/>
    </row>
    <row r="88" spans="2:9" ht="30" customHeight="1">
      <c r="B88" s="270" t="s">
        <v>33</v>
      </c>
      <c r="C88" s="337"/>
      <c r="D88" s="338"/>
      <c r="E88" s="81"/>
      <c r="F88" s="153"/>
      <c r="G88" s="81"/>
      <c r="H88" s="82"/>
      <c r="I88" s="44" t="str">
        <f>IF(OR(F88="no", H88="no"),"ADA is required", "")</f>
        <v/>
      </c>
    </row>
    <row r="89" spans="2:9" ht="30" customHeight="1">
      <c r="B89" s="270" t="s">
        <v>14</v>
      </c>
      <c r="C89" s="337"/>
      <c r="D89" s="338"/>
      <c r="E89" s="79"/>
      <c r="F89" s="121"/>
      <c r="G89" s="79"/>
      <c r="H89" s="80"/>
    </row>
    <row r="90" spans="2:9" ht="30" customHeight="1">
      <c r="B90" s="270" t="s">
        <v>201</v>
      </c>
      <c r="C90" s="271"/>
      <c r="D90" s="272"/>
      <c r="E90" s="79"/>
      <c r="F90" s="80"/>
      <c r="G90" s="79"/>
      <c r="H90" s="80"/>
    </row>
    <row r="91" spans="2:9" ht="30" customHeight="1">
      <c r="B91" s="270" t="s">
        <v>202</v>
      </c>
      <c r="C91" s="271"/>
      <c r="D91" s="272"/>
      <c r="E91" s="79"/>
      <c r="F91" s="80"/>
      <c r="G91" s="79"/>
      <c r="H91" s="80"/>
    </row>
    <row r="92" spans="2:9" ht="30" customHeight="1">
      <c r="B92" s="355" t="s">
        <v>15</v>
      </c>
      <c r="C92" s="271"/>
      <c r="D92" s="272"/>
      <c r="E92" s="79"/>
      <c r="F92" s="80"/>
      <c r="G92" s="79"/>
      <c r="H92" s="80"/>
    </row>
    <row r="93" spans="2:9" ht="39.75" customHeight="1">
      <c r="B93" s="520" t="s">
        <v>616</v>
      </c>
      <c r="C93" s="521"/>
      <c r="D93" s="521"/>
      <c r="E93" s="521"/>
      <c r="F93" s="521"/>
      <c r="G93" s="521"/>
      <c r="H93" s="521"/>
    </row>
    <row r="94" spans="2:9" ht="16.5" customHeight="1">
      <c r="B94" s="37"/>
      <c r="C94" s="38"/>
      <c r="D94" s="38"/>
      <c r="E94" s="348" t="s">
        <v>124</v>
      </c>
      <c r="F94" s="349"/>
      <c r="G94" s="348" t="s">
        <v>125</v>
      </c>
      <c r="H94" s="349"/>
    </row>
    <row r="95" spans="2:9" ht="48" customHeight="1">
      <c r="B95" s="298" t="s">
        <v>232</v>
      </c>
      <c r="C95" s="298"/>
      <c r="D95" s="299"/>
      <c r="E95" s="496"/>
      <c r="F95" s="497"/>
      <c r="G95" s="522"/>
      <c r="H95" s="523"/>
    </row>
    <row r="96" spans="2:9" ht="16.5" customHeight="1">
      <c r="B96" s="298" t="s">
        <v>152</v>
      </c>
      <c r="C96" s="298"/>
      <c r="D96" s="299"/>
      <c r="E96" s="321"/>
      <c r="F96" s="322"/>
      <c r="G96" s="321"/>
      <c r="H96" s="322"/>
    </row>
    <row r="97" spans="2:9" ht="16.5" customHeight="1">
      <c r="B97" s="426" t="s">
        <v>151</v>
      </c>
      <c r="C97" s="426"/>
      <c r="D97" s="299"/>
      <c r="E97" s="361"/>
      <c r="F97" s="362"/>
      <c r="G97" s="361"/>
      <c r="H97" s="362"/>
    </row>
    <row r="98" spans="2:9" ht="15" customHeight="1">
      <c r="B98" s="298"/>
      <c r="C98" s="298"/>
      <c r="D98" s="299"/>
      <c r="E98" s="77" t="s">
        <v>274</v>
      </c>
      <c r="F98" s="78" t="s">
        <v>275</v>
      </c>
      <c r="G98" s="77" t="s">
        <v>274</v>
      </c>
      <c r="H98" s="78" t="s">
        <v>275</v>
      </c>
    </row>
    <row r="99" spans="2:9" ht="30" customHeight="1">
      <c r="B99" s="270" t="s">
        <v>157</v>
      </c>
      <c r="C99" s="337"/>
      <c r="D99" s="338"/>
      <c r="E99" s="134"/>
      <c r="F99" s="135"/>
      <c r="G99" s="134"/>
      <c r="H99" s="135"/>
    </row>
    <row r="100" spans="2:9" ht="30" customHeight="1">
      <c r="B100" s="270" t="s">
        <v>235</v>
      </c>
      <c r="C100" s="337"/>
      <c r="D100" s="338"/>
      <c r="E100" s="81"/>
      <c r="F100" s="82"/>
      <c r="G100" s="81"/>
      <c r="H100" s="82"/>
    </row>
    <row r="101" spans="2:9" ht="30" customHeight="1">
      <c r="B101" s="270" t="s">
        <v>33</v>
      </c>
      <c r="C101" s="337"/>
      <c r="D101" s="338"/>
      <c r="E101" s="81"/>
      <c r="F101" s="153"/>
      <c r="G101" s="81"/>
      <c r="H101" s="82"/>
      <c r="I101" s="44" t="str">
        <f>IF(OR(F101="no", H101="no"),"ADA is required", "")</f>
        <v/>
      </c>
    </row>
    <row r="102" spans="2:9" ht="30" customHeight="1">
      <c r="B102" s="270" t="s">
        <v>14</v>
      </c>
      <c r="C102" s="337"/>
      <c r="D102" s="338"/>
      <c r="E102" s="79"/>
      <c r="F102" s="121"/>
      <c r="G102" s="79"/>
      <c r="H102" s="80"/>
    </row>
    <row r="103" spans="2:9" ht="30" customHeight="1">
      <c r="B103" s="270" t="s">
        <v>201</v>
      </c>
      <c r="C103" s="271"/>
      <c r="D103" s="272"/>
      <c r="E103" s="79"/>
      <c r="F103" s="80"/>
      <c r="G103" s="79"/>
      <c r="H103" s="80"/>
    </row>
    <row r="104" spans="2:9" ht="30" customHeight="1">
      <c r="B104" s="270" t="s">
        <v>202</v>
      </c>
      <c r="C104" s="271"/>
      <c r="D104" s="272"/>
      <c r="E104" s="79"/>
      <c r="F104" s="80"/>
      <c r="G104" s="79"/>
      <c r="H104" s="80"/>
    </row>
    <row r="105" spans="2:9" ht="30" customHeight="1">
      <c r="B105" s="355" t="s">
        <v>15</v>
      </c>
      <c r="C105" s="271"/>
      <c r="D105" s="272"/>
      <c r="E105" s="79"/>
      <c r="F105" s="80"/>
      <c r="G105" s="79"/>
      <c r="H105" s="80"/>
    </row>
    <row r="106" spans="2:9" ht="39.75" customHeight="1">
      <c r="B106" s="520" t="s">
        <v>616</v>
      </c>
      <c r="C106" s="521"/>
      <c r="D106" s="521"/>
      <c r="E106" s="521"/>
      <c r="F106" s="521"/>
      <c r="G106" s="521"/>
      <c r="H106" s="521"/>
    </row>
    <row r="107" spans="2:9" ht="16.5" customHeight="1">
      <c r="B107" s="37"/>
      <c r="C107" s="38"/>
      <c r="D107" s="38"/>
      <c r="E107" s="348" t="s">
        <v>140</v>
      </c>
      <c r="F107" s="349"/>
      <c r="G107" s="348" t="s">
        <v>141</v>
      </c>
      <c r="H107" s="349"/>
    </row>
    <row r="108" spans="2:9" ht="48" customHeight="1">
      <c r="B108" s="298" t="s">
        <v>232</v>
      </c>
      <c r="C108" s="298"/>
      <c r="D108" s="299"/>
      <c r="E108" s="353"/>
      <c r="F108" s="354"/>
      <c r="G108" s="507"/>
      <c r="H108" s="508"/>
    </row>
    <row r="109" spans="2:9" ht="16.5" customHeight="1">
      <c r="B109" s="298" t="s">
        <v>152</v>
      </c>
      <c r="C109" s="298"/>
      <c r="D109" s="299"/>
      <c r="E109" s="321"/>
      <c r="F109" s="322"/>
      <c r="G109" s="321"/>
      <c r="H109" s="322"/>
    </row>
    <row r="110" spans="2:9" ht="16.5" customHeight="1">
      <c r="B110" s="426" t="s">
        <v>151</v>
      </c>
      <c r="C110" s="426"/>
      <c r="D110" s="299"/>
      <c r="E110" s="361"/>
      <c r="F110" s="362"/>
      <c r="G110" s="361"/>
      <c r="H110" s="362"/>
    </row>
    <row r="111" spans="2:9" ht="15" customHeight="1">
      <c r="B111" s="298"/>
      <c r="C111" s="298"/>
      <c r="D111" s="299"/>
      <c r="E111" s="77" t="s">
        <v>274</v>
      </c>
      <c r="F111" s="78" t="s">
        <v>275</v>
      </c>
      <c r="G111" s="77" t="s">
        <v>274</v>
      </c>
      <c r="H111" s="78" t="s">
        <v>275</v>
      </c>
    </row>
    <row r="112" spans="2:9" ht="30" customHeight="1">
      <c r="B112" s="270" t="s">
        <v>157</v>
      </c>
      <c r="C112" s="337"/>
      <c r="D112" s="338"/>
      <c r="E112" s="134"/>
      <c r="F112" s="135"/>
      <c r="G112" s="134"/>
      <c r="H112" s="135"/>
    </row>
    <row r="113" spans="2:9" ht="30" customHeight="1">
      <c r="B113" s="270" t="s">
        <v>235</v>
      </c>
      <c r="C113" s="337"/>
      <c r="D113" s="338"/>
      <c r="E113" s="81"/>
      <c r="F113" s="82"/>
      <c r="G113" s="81"/>
      <c r="H113" s="82"/>
    </row>
    <row r="114" spans="2:9" ht="30" customHeight="1">
      <c r="B114" s="270" t="s">
        <v>33</v>
      </c>
      <c r="C114" s="337"/>
      <c r="D114" s="338"/>
      <c r="E114" s="81"/>
      <c r="F114" s="153"/>
      <c r="G114" s="81"/>
      <c r="H114" s="82"/>
      <c r="I114" s="44" t="str">
        <f>IF(OR(F114="no", H114="no"),"ADA is required", "")</f>
        <v/>
      </c>
    </row>
    <row r="115" spans="2:9" ht="30" customHeight="1">
      <c r="B115" s="270" t="s">
        <v>14</v>
      </c>
      <c r="C115" s="337"/>
      <c r="D115" s="338"/>
      <c r="E115" s="79"/>
      <c r="F115" s="121"/>
      <c r="G115" s="79"/>
      <c r="H115" s="80"/>
    </row>
    <row r="116" spans="2:9" ht="30" customHeight="1">
      <c r="B116" s="270" t="s">
        <v>201</v>
      </c>
      <c r="C116" s="271"/>
      <c r="D116" s="272"/>
      <c r="E116" s="79"/>
      <c r="F116" s="80"/>
      <c r="G116" s="79"/>
      <c r="H116" s="80"/>
    </row>
    <row r="117" spans="2:9" ht="30" customHeight="1">
      <c r="B117" s="270" t="s">
        <v>202</v>
      </c>
      <c r="C117" s="271"/>
      <c r="D117" s="272"/>
      <c r="E117" s="79"/>
      <c r="F117" s="80"/>
      <c r="G117" s="79"/>
      <c r="H117" s="80"/>
    </row>
    <row r="118" spans="2:9" ht="30" customHeight="1">
      <c r="B118" s="355" t="s">
        <v>15</v>
      </c>
      <c r="C118" s="271"/>
      <c r="D118" s="272"/>
      <c r="E118" s="79"/>
      <c r="F118" s="80"/>
      <c r="G118" s="79"/>
      <c r="H118" s="80"/>
    </row>
    <row r="119" spans="2:9" ht="39.75" customHeight="1">
      <c r="B119" s="520" t="s">
        <v>616</v>
      </c>
      <c r="C119" s="521"/>
      <c r="D119" s="521"/>
      <c r="E119" s="521"/>
      <c r="F119" s="521"/>
      <c r="G119" s="521"/>
      <c r="H119" s="521"/>
    </row>
  </sheetData>
  <sheetProtection password="D801" sheet="1" selectLockedCells="1"/>
  <mergeCells count="181">
    <mergeCell ref="B19:D19"/>
    <mergeCell ref="E19:F19"/>
    <mergeCell ref="G19:H19"/>
    <mergeCell ref="B27:D27"/>
    <mergeCell ref="B20:D20"/>
    <mergeCell ref="B21:D21"/>
    <mergeCell ref="B22:D22"/>
    <mergeCell ref="B24:D24"/>
    <mergeCell ref="B25:D25"/>
    <mergeCell ref="B26:D26"/>
    <mergeCell ref="B23:D23"/>
    <mergeCell ref="B15:H15"/>
    <mergeCell ref="E16:F16"/>
    <mergeCell ref="G16:H16"/>
    <mergeCell ref="B17:D17"/>
    <mergeCell ref="E17:F17"/>
    <mergeCell ref="G17:H17"/>
    <mergeCell ref="B18:D18"/>
    <mergeCell ref="E18:F18"/>
    <mergeCell ref="G18:H18"/>
    <mergeCell ref="B6:D6"/>
    <mergeCell ref="E6:F6"/>
    <mergeCell ref="G6:H6"/>
    <mergeCell ref="B14:D14"/>
    <mergeCell ref="B7:D7"/>
    <mergeCell ref="B8:D8"/>
    <mergeCell ref="B9:D9"/>
    <mergeCell ref="B11:D11"/>
    <mergeCell ref="B12:D12"/>
    <mergeCell ref="B13:D13"/>
    <mergeCell ref="B10:D10"/>
    <mergeCell ref="B2:H2"/>
    <mergeCell ref="E3:F3"/>
    <mergeCell ref="G3:H3"/>
    <mergeCell ref="B4:D4"/>
    <mergeCell ref="E4:F4"/>
    <mergeCell ref="G4:H4"/>
    <mergeCell ref="B5:D5"/>
    <mergeCell ref="E5:F5"/>
    <mergeCell ref="G5:H5"/>
    <mergeCell ref="B45:D45"/>
    <mergeCell ref="E45:F45"/>
    <mergeCell ref="G45:H45"/>
    <mergeCell ref="B53:D53"/>
    <mergeCell ref="B46:D46"/>
    <mergeCell ref="B47:D47"/>
    <mergeCell ref="B48:D48"/>
    <mergeCell ref="B50:D50"/>
    <mergeCell ref="B51:D51"/>
    <mergeCell ref="B52:D52"/>
    <mergeCell ref="B49:D49"/>
    <mergeCell ref="B41:H41"/>
    <mergeCell ref="E42:F42"/>
    <mergeCell ref="G42:H42"/>
    <mergeCell ref="B43:D43"/>
    <mergeCell ref="E43:F43"/>
    <mergeCell ref="G43:H43"/>
    <mergeCell ref="B44:D44"/>
    <mergeCell ref="E44:F44"/>
    <mergeCell ref="G44:H44"/>
    <mergeCell ref="B32:D32"/>
    <mergeCell ref="E32:F32"/>
    <mergeCell ref="G32:H32"/>
    <mergeCell ref="B40:D40"/>
    <mergeCell ref="B33:D33"/>
    <mergeCell ref="B34:D34"/>
    <mergeCell ref="B35:D35"/>
    <mergeCell ref="B37:D37"/>
    <mergeCell ref="B38:D38"/>
    <mergeCell ref="B39:D39"/>
    <mergeCell ref="B36:D36"/>
    <mergeCell ref="B28:H28"/>
    <mergeCell ref="E29:F29"/>
    <mergeCell ref="G29:H29"/>
    <mergeCell ref="B30:D30"/>
    <mergeCell ref="E30:F30"/>
    <mergeCell ref="G30:H30"/>
    <mergeCell ref="B31:D31"/>
    <mergeCell ref="E31:F31"/>
    <mergeCell ref="G31:H31"/>
    <mergeCell ref="B58:D58"/>
    <mergeCell ref="E58:F58"/>
    <mergeCell ref="G58:H58"/>
    <mergeCell ref="B59:D59"/>
    <mergeCell ref="B60:D60"/>
    <mergeCell ref="B61:D61"/>
    <mergeCell ref="E55:F55"/>
    <mergeCell ref="G55:H55"/>
    <mergeCell ref="B56:D56"/>
    <mergeCell ref="E56:F56"/>
    <mergeCell ref="G56:H56"/>
    <mergeCell ref="B57:D57"/>
    <mergeCell ref="E57:F57"/>
    <mergeCell ref="G57:H57"/>
    <mergeCell ref="B69:D69"/>
    <mergeCell ref="E69:F69"/>
    <mergeCell ref="G69:H69"/>
    <mergeCell ref="B70:D70"/>
    <mergeCell ref="E70:F70"/>
    <mergeCell ref="G70:H70"/>
    <mergeCell ref="B63:D63"/>
    <mergeCell ref="B64:D64"/>
    <mergeCell ref="B65:D65"/>
    <mergeCell ref="B66:D66"/>
    <mergeCell ref="B67:H67"/>
    <mergeCell ref="E68:F68"/>
    <mergeCell ref="G68:H68"/>
    <mergeCell ref="B76:D76"/>
    <mergeCell ref="B77:D77"/>
    <mergeCell ref="B78:D78"/>
    <mergeCell ref="B79:D79"/>
    <mergeCell ref="B80:H80"/>
    <mergeCell ref="E81:F81"/>
    <mergeCell ref="G81:H81"/>
    <mergeCell ref="B71:D71"/>
    <mergeCell ref="E71:F71"/>
    <mergeCell ref="G71:H71"/>
    <mergeCell ref="B72:D72"/>
    <mergeCell ref="B73:D73"/>
    <mergeCell ref="B74:D74"/>
    <mergeCell ref="B84:D84"/>
    <mergeCell ref="E84:F84"/>
    <mergeCell ref="G84:H84"/>
    <mergeCell ref="B85:D85"/>
    <mergeCell ref="B86:D86"/>
    <mergeCell ref="B87:D87"/>
    <mergeCell ref="B82:D82"/>
    <mergeCell ref="E82:F82"/>
    <mergeCell ref="G82:H82"/>
    <mergeCell ref="B83:D83"/>
    <mergeCell ref="E83:F83"/>
    <mergeCell ref="G83:H83"/>
    <mergeCell ref="B95:D95"/>
    <mergeCell ref="E95:F95"/>
    <mergeCell ref="G95:H95"/>
    <mergeCell ref="B96:D96"/>
    <mergeCell ref="E96:F96"/>
    <mergeCell ref="G96:H96"/>
    <mergeCell ref="B89:D89"/>
    <mergeCell ref="B90:D90"/>
    <mergeCell ref="B91:D91"/>
    <mergeCell ref="B92:D92"/>
    <mergeCell ref="B93:H93"/>
    <mergeCell ref="E94:F94"/>
    <mergeCell ref="G94:H94"/>
    <mergeCell ref="B103:D103"/>
    <mergeCell ref="B104:D104"/>
    <mergeCell ref="B105:D105"/>
    <mergeCell ref="G108:H108"/>
    <mergeCell ref="E109:F109"/>
    <mergeCell ref="G109:H109"/>
    <mergeCell ref="B97:D97"/>
    <mergeCell ref="E97:F97"/>
    <mergeCell ref="G97:H97"/>
    <mergeCell ref="B98:D98"/>
    <mergeCell ref="B99:D99"/>
    <mergeCell ref="B100:D100"/>
    <mergeCell ref="B118:D118"/>
    <mergeCell ref="B54:H54"/>
    <mergeCell ref="B119:H119"/>
    <mergeCell ref="B62:D62"/>
    <mergeCell ref="B75:D75"/>
    <mergeCell ref="B88:D88"/>
    <mergeCell ref="B101:D101"/>
    <mergeCell ref="B114:D114"/>
    <mergeCell ref="B109:D109"/>
    <mergeCell ref="B111:D111"/>
    <mergeCell ref="B112:D112"/>
    <mergeCell ref="B113:D113"/>
    <mergeCell ref="B115:D115"/>
    <mergeCell ref="B116:D116"/>
    <mergeCell ref="B117:D117"/>
    <mergeCell ref="B110:D110"/>
    <mergeCell ref="E110:F110"/>
    <mergeCell ref="G110:H110"/>
    <mergeCell ref="B106:H106"/>
    <mergeCell ref="E107:F107"/>
    <mergeCell ref="G107:H107"/>
    <mergeCell ref="B108:D108"/>
    <mergeCell ref="E108:F108"/>
    <mergeCell ref="B102:D102"/>
  </mergeCells>
  <phoneticPr fontId="23" type="noConversion"/>
  <conditionalFormatting sqref="I2:I9 I11:I14">
    <cfRule type="expression" dxfId="19" priority="11" stopIfTrue="1">
      <formula>I2&lt;&gt;""</formula>
    </cfRule>
  </conditionalFormatting>
  <conditionalFormatting sqref="I10">
    <cfRule type="expression" dxfId="18" priority="9" stopIfTrue="1">
      <formula>I10&lt;&gt;""</formula>
    </cfRule>
  </conditionalFormatting>
  <conditionalFormatting sqref="I23">
    <cfRule type="expression" dxfId="17" priority="8" stopIfTrue="1">
      <formula>I23&lt;&gt;""</formula>
    </cfRule>
  </conditionalFormatting>
  <conditionalFormatting sqref="I36">
    <cfRule type="expression" dxfId="16" priority="7" stopIfTrue="1">
      <formula>I36&lt;&gt;""</formula>
    </cfRule>
  </conditionalFormatting>
  <conditionalFormatting sqref="I49">
    <cfRule type="expression" dxfId="15" priority="6" stopIfTrue="1">
      <formula>I49&lt;&gt;""</formula>
    </cfRule>
  </conditionalFormatting>
  <conditionalFormatting sqref="I62">
    <cfRule type="expression" dxfId="14" priority="5" stopIfTrue="1">
      <formula>I62&lt;&gt;""</formula>
    </cfRule>
  </conditionalFormatting>
  <conditionalFormatting sqref="I75">
    <cfRule type="expression" dxfId="13" priority="4" stopIfTrue="1">
      <formula>I75&lt;&gt;""</formula>
    </cfRule>
  </conditionalFormatting>
  <conditionalFormatting sqref="I88">
    <cfRule type="expression" dxfId="12" priority="3" stopIfTrue="1">
      <formula>I88&lt;&gt;""</formula>
    </cfRule>
  </conditionalFormatting>
  <conditionalFormatting sqref="I101">
    <cfRule type="expression" dxfId="11" priority="2" stopIfTrue="1">
      <formula>I101&lt;&gt;""</formula>
    </cfRule>
  </conditionalFormatting>
  <conditionalFormatting sqref="I114">
    <cfRule type="expression" dxfId="10" priority="1" stopIfTrue="1">
      <formula>I114&lt;&gt;""</formula>
    </cfRule>
  </conditionalFormatting>
  <dataValidations count="6">
    <dataValidation type="list" allowBlank="1" showInputMessage="1" showErrorMessage="1" promptTitle="LEFT TURN PHASING" prompt="Does the signal have a left turn arrow phase?" sqref="E105:H105 E14:H14 E27:H27 E40:H40 E53:H53 E66:H66 E79:H79 E92:H92 E118:H118" xr:uid="{00000000-0002-0000-0200-000000000000}">
      <formula1>answer</formula1>
    </dataValidation>
    <dataValidation type="list" allowBlank="1" showInputMessage="1" showErrorMessage="1" sqref="E103:H104 E12:H13 E25:H26 E38:H39 E51:H52 E64:H65 E77:H78 E90:H91 E116:H117" xr:uid="{00000000-0002-0000-0200-000001000000}">
      <formula1>answer</formula1>
    </dataValidation>
    <dataValidation type="list" allowBlank="1" showInputMessage="1" showErrorMessage="1" promptTitle="INTERSECTION TYPE" prompt="How many approaches does the intersection have? " sqref="E87:H87 E100:H100 E9:H9 E22:H22 E35:H35 E48:H48 E61:H61 E74:H74 E113:H113" xr:uid="{00000000-0002-0000-0200-000002000000}">
      <formula1>intersectiontype</formula1>
    </dataValidation>
    <dataValidation type="list" allowBlank="1" showInputMessage="1" showErrorMessage="1" promptTitle="INTERSECTION CONTROL" prompt="How is the intersection managed." sqref="E8:H8 E21:H21 E34:H34 E47:H47 E60:H60 E73:H73 E86:H86 E99:H99 E112:H112" xr:uid="{00000000-0002-0000-0200-000003000000}">
      <formula1>stopcontrol</formula1>
    </dataValidation>
    <dataValidation type="list" allowBlank="1" showInputMessage="1" showErrorMessage="1" promptTitle="STREET LIGHTING PRESENT" prompt="Enter yes or no" sqref="E11:H11 E24:H24 E37:H37 E50:H50 E63:H63 E76:H76 E89:H89 E102:H102 E115:H115" xr:uid="{00000000-0002-0000-0200-000004000000}">
      <formula1>answer</formula1>
    </dataValidation>
    <dataValidation type="list" allowBlank="1" showInputMessage="1" showErrorMessage="1" promptTitle="ADA STANDARDS" prompt="Does this intersection meet ADA standards?" sqref="E10:H10 E23:H23 E36:H36 E49:H49 E62:H62 E75:H75 E88:H88 E101:H101 E114:H114" xr:uid="{00000000-0002-0000-0200-000005000000}">
      <formula1>answer</formula1>
    </dataValidation>
  </dataValidations>
  <pageMargins left="0.7" right="0.7" top="0.75" bottom="0.75" header="0.3" footer="0.3"/>
  <pageSetup orientation="portrait" r:id="rId1"/>
  <headerFooter>
    <oddHeader xml:space="preserve">&amp;L&amp;A&amp;R - </oddHeader>
    <oddFooter>&amp;RPage &amp; 7-&amp;P</oddFooter>
  </headerFooter>
  <rowBreaks count="8" manualBreakCount="8">
    <brk id="15" min="1" max="7" man="1"/>
    <brk id="28" min="1" max="7" man="1"/>
    <brk id="41" min="1" max="7" man="1"/>
    <brk id="54" min="1" max="7" man="1"/>
    <brk id="67" min="1" max="7" man="1"/>
    <brk id="80" min="1" max="7" man="1"/>
    <brk id="93" min="1" max="7" man="1"/>
    <brk id="106"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2872"/>
  <sheetViews>
    <sheetView showGridLines="0" workbookViewId="0">
      <pane ySplit="6" topLeftCell="A7" activePane="bottomLeft" state="frozen"/>
      <selection pane="bottomLeft" activeCell="B7" sqref="B7:I7"/>
    </sheetView>
  </sheetViews>
  <sheetFormatPr baseColWidth="10" defaultColWidth="11" defaultRowHeight="27.75" customHeight="1"/>
  <cols>
    <col min="1" max="1" width="5.6640625" style="30" customWidth="1"/>
    <col min="2" max="2" width="14.6640625" style="60" customWidth="1"/>
    <col min="3" max="3" width="20.6640625" style="60" customWidth="1"/>
    <col min="4" max="4" width="15.6640625" style="60" customWidth="1"/>
    <col min="5" max="5" width="10.6640625" style="60" customWidth="1"/>
    <col min="6" max="8" width="9.6640625" style="60" customWidth="1"/>
    <col min="9" max="9" width="22.6640625" style="60" customWidth="1"/>
    <col min="10" max="10" width="49.1640625" style="170" customWidth="1"/>
    <col min="11" max="11" width="50.6640625" style="30" customWidth="1"/>
    <col min="12" max="12" width="150.33203125" style="30" customWidth="1"/>
    <col min="13" max="26" width="11" style="9" customWidth="1"/>
    <col min="27" max="27" width="10.83203125" style="9" bestFit="1" customWidth="1"/>
    <col min="28" max="16384" width="11" style="9"/>
  </cols>
  <sheetData>
    <row r="1" spans="1:12" ht="24" customHeight="1">
      <c r="A1" s="32"/>
      <c r="B1" s="527" t="s">
        <v>597</v>
      </c>
      <c r="C1" s="527"/>
      <c r="D1" s="527"/>
      <c r="E1" s="527"/>
      <c r="F1" s="103" t="s">
        <v>332</v>
      </c>
      <c r="G1" s="526" t="str">
        <f>IF(agency&lt;&gt;"",agency,"")</f>
        <v/>
      </c>
      <c r="H1" s="526"/>
      <c r="I1" s="526"/>
      <c r="J1" s="167"/>
      <c r="K1" s="15"/>
      <c r="L1" s="15"/>
    </row>
    <row r="2" spans="1:12" ht="24" customHeight="1">
      <c r="A2" s="32"/>
      <c r="B2" s="528" t="s">
        <v>12</v>
      </c>
      <c r="C2" s="528"/>
      <c r="D2" s="528"/>
      <c r="E2" s="528"/>
      <c r="F2" s="104" t="s">
        <v>553</v>
      </c>
      <c r="G2" s="534" t="str">
        <f>IF(arterial&lt;&gt;"",arterial&amp;" - "&amp;limits,"")</f>
        <v/>
      </c>
      <c r="H2" s="534"/>
      <c r="I2" s="534"/>
      <c r="J2" s="167"/>
      <c r="K2" s="15"/>
      <c r="L2" s="15"/>
    </row>
    <row r="3" spans="1:12" ht="18" customHeight="1">
      <c r="A3" s="32"/>
      <c r="B3" s="531" t="s">
        <v>267</v>
      </c>
      <c r="C3" s="531"/>
      <c r="D3" s="531"/>
      <c r="E3" s="531"/>
      <c r="F3" s="531"/>
      <c r="G3" s="49"/>
      <c r="H3" s="49"/>
      <c r="I3" s="49"/>
      <c r="J3" s="167"/>
      <c r="K3" s="15"/>
      <c r="L3" s="15"/>
    </row>
    <row r="4" spans="1:12" ht="87" customHeight="1">
      <c r="A4" s="23"/>
      <c r="B4" s="536" t="s">
        <v>596</v>
      </c>
      <c r="C4" s="536"/>
      <c r="D4" s="536"/>
      <c r="E4" s="536"/>
      <c r="F4" s="536"/>
      <c r="G4" s="536"/>
      <c r="H4" s="536"/>
      <c r="I4" s="536"/>
      <c r="J4" s="167"/>
      <c r="K4" s="15"/>
      <c r="L4" s="15"/>
    </row>
    <row r="5" spans="1:12" ht="22.5" customHeight="1">
      <c r="A5" s="23"/>
      <c r="B5" s="219"/>
      <c r="C5" s="219"/>
      <c r="D5" s="221" t="str">
        <f>IF(SUM(E5:G5)=0,"","Total Incidences")</f>
        <v/>
      </c>
      <c r="E5" s="220" t="str">
        <f>IF(COUNTIF(E7:E494,"=yes")=0,"",COUNTIF(E7:E494,"=yes"))</f>
        <v/>
      </c>
      <c r="F5" s="220" t="str">
        <f>IF(COUNTIFS(F7:F494,"&gt;0",E7:E494,"&lt;&gt;yes",G7:G494,"&lt;1")=0,"",COUNTIFS(F7:F494,"&gt;0",E7:E494,"&lt;&gt;yes",G7:G494,"&lt;1"))</f>
        <v/>
      </c>
      <c r="G5" s="220" t="str">
        <f>IF(COUNTIFS(G7:G494,"&gt;0",E7:E494,"=no")=0,"",COUNTIFS(G7:G494,"&gt;0",E7:E494,"=no"))</f>
        <v/>
      </c>
      <c r="H5" s="219"/>
      <c r="I5" s="219"/>
      <c r="J5" s="167"/>
      <c r="K5" s="15"/>
      <c r="L5" s="15"/>
    </row>
    <row r="6" spans="1:12" ht="39.75" customHeight="1">
      <c r="A6" s="15"/>
      <c r="B6" s="532" t="s">
        <v>595</v>
      </c>
      <c r="C6" s="533"/>
      <c r="D6" s="105" t="s">
        <v>594</v>
      </c>
      <c r="E6" s="105" t="s">
        <v>598</v>
      </c>
      <c r="F6" s="105" t="s">
        <v>217</v>
      </c>
      <c r="G6" s="105" t="s">
        <v>218</v>
      </c>
      <c r="H6" s="105" t="s">
        <v>196</v>
      </c>
      <c r="I6" s="106" t="s">
        <v>535</v>
      </c>
      <c r="J6" s="43" t="s">
        <v>206</v>
      </c>
      <c r="K6" s="15"/>
      <c r="L6" s="15"/>
    </row>
    <row r="7" spans="1:12" s="10" customFormat="1" ht="27.75" customHeight="1">
      <c r="A7" s="15"/>
      <c r="B7" s="529"/>
      <c r="C7" s="530"/>
      <c r="D7" s="107"/>
      <c r="E7" s="108"/>
      <c r="F7" s="108"/>
      <c r="G7" s="108"/>
      <c r="H7" s="108"/>
      <c r="I7" s="109"/>
      <c r="J7" s="143" t="str">
        <f>CONCATENATE(IF(AND(I8&lt;&gt;"",I7="")=TRUE,"Do NOT Skip Lines.",""),IF(AND(E7&lt;&gt;"",H7&lt;&gt;"",I7="")=TRUE," Countermeasure must be specified.",""),IF(AND(SUM(F7:G7)&gt;0,E7="yes")," PDO Crashes do not have injuries or fatalities.",""))</f>
        <v/>
      </c>
      <c r="K7" s="15"/>
      <c r="L7" s="15"/>
    </row>
    <row r="8" spans="1:12" s="10" customFormat="1" ht="27.75" customHeight="1">
      <c r="A8" s="15"/>
      <c r="B8" s="529"/>
      <c r="C8" s="530"/>
      <c r="D8" s="107"/>
      <c r="E8" s="108"/>
      <c r="F8" s="108"/>
      <c r="G8" s="108"/>
      <c r="H8" s="108"/>
      <c r="I8" s="109"/>
      <c r="J8" s="143" t="str">
        <f t="shared" ref="J8:J71" si="0">CONCATENATE(IF(AND(I9&lt;&gt;"",I8="")=TRUE,"Do NOT Skip Lines.",""),IF(AND(E8&lt;&gt;"",H8&lt;&gt;"",I8="")=TRUE," Countermeasure must be specified.",""),IF(AND(SUM(F8:G8)&gt;0,E8="yes")," PDO Crashes do not have injuries or fatalities.",""))</f>
        <v/>
      </c>
      <c r="K8" s="15"/>
      <c r="L8" s="15"/>
    </row>
    <row r="9" spans="1:12" s="10" customFormat="1" ht="27.75" customHeight="1">
      <c r="A9" s="15"/>
      <c r="B9" s="529"/>
      <c r="C9" s="530"/>
      <c r="D9" s="107"/>
      <c r="E9" s="108"/>
      <c r="F9" s="108"/>
      <c r="G9" s="108"/>
      <c r="H9" s="108"/>
      <c r="I9" s="109"/>
      <c r="J9" s="143" t="str">
        <f t="shared" si="0"/>
        <v/>
      </c>
      <c r="K9" s="15"/>
      <c r="L9" s="15"/>
    </row>
    <row r="10" spans="1:12" s="10" customFormat="1" ht="27.75" customHeight="1">
      <c r="A10" s="15"/>
      <c r="B10" s="529"/>
      <c r="C10" s="530"/>
      <c r="D10" s="107"/>
      <c r="E10" s="108"/>
      <c r="F10" s="108"/>
      <c r="G10" s="108"/>
      <c r="H10" s="108"/>
      <c r="I10" s="109"/>
      <c r="J10" s="143" t="str">
        <f t="shared" si="0"/>
        <v/>
      </c>
      <c r="K10" s="15"/>
      <c r="L10" s="15"/>
    </row>
    <row r="11" spans="1:12" s="10" customFormat="1" ht="27.75" customHeight="1">
      <c r="A11" s="15"/>
      <c r="B11" s="529"/>
      <c r="C11" s="530"/>
      <c r="D11" s="107"/>
      <c r="E11" s="108"/>
      <c r="F11" s="108"/>
      <c r="G11" s="108"/>
      <c r="H11" s="108"/>
      <c r="I11" s="109"/>
      <c r="J11" s="143" t="str">
        <f t="shared" si="0"/>
        <v/>
      </c>
      <c r="K11" s="15"/>
      <c r="L11" s="15"/>
    </row>
    <row r="12" spans="1:12" s="10" customFormat="1" ht="27.75" customHeight="1">
      <c r="A12" s="15"/>
      <c r="B12" s="529"/>
      <c r="C12" s="530"/>
      <c r="D12" s="107"/>
      <c r="E12" s="108"/>
      <c r="F12" s="108"/>
      <c r="G12" s="108"/>
      <c r="H12" s="108"/>
      <c r="I12" s="109"/>
      <c r="J12" s="143" t="str">
        <f t="shared" si="0"/>
        <v/>
      </c>
      <c r="K12" s="15"/>
      <c r="L12" s="15"/>
    </row>
    <row r="13" spans="1:12" s="10" customFormat="1" ht="27.75" customHeight="1">
      <c r="A13" s="15"/>
      <c r="B13" s="529"/>
      <c r="C13" s="530"/>
      <c r="D13" s="107"/>
      <c r="E13" s="108"/>
      <c r="F13" s="108"/>
      <c r="G13" s="108"/>
      <c r="H13" s="108"/>
      <c r="I13" s="109"/>
      <c r="J13" s="143" t="str">
        <f t="shared" si="0"/>
        <v/>
      </c>
      <c r="K13" s="15"/>
      <c r="L13" s="15"/>
    </row>
    <row r="14" spans="1:12" s="10" customFormat="1" ht="27.75" customHeight="1">
      <c r="A14" s="15"/>
      <c r="B14" s="529"/>
      <c r="C14" s="530"/>
      <c r="D14" s="107"/>
      <c r="E14" s="108"/>
      <c r="F14" s="108"/>
      <c r="G14" s="108"/>
      <c r="H14" s="108"/>
      <c r="I14" s="109"/>
      <c r="J14" s="143" t="str">
        <f t="shared" si="0"/>
        <v/>
      </c>
      <c r="K14" s="15"/>
      <c r="L14" s="15"/>
    </row>
    <row r="15" spans="1:12" s="10" customFormat="1" ht="27.75" customHeight="1">
      <c r="A15" s="15"/>
      <c r="B15" s="529"/>
      <c r="C15" s="530"/>
      <c r="D15" s="107"/>
      <c r="E15" s="108"/>
      <c r="F15" s="108"/>
      <c r="G15" s="108"/>
      <c r="H15" s="108"/>
      <c r="I15" s="109"/>
      <c r="J15" s="143" t="str">
        <f t="shared" si="0"/>
        <v/>
      </c>
      <c r="K15" s="15"/>
      <c r="L15" s="15"/>
    </row>
    <row r="16" spans="1:12" s="10" customFormat="1" ht="27.75" customHeight="1">
      <c r="A16" s="15"/>
      <c r="B16" s="529"/>
      <c r="C16" s="530"/>
      <c r="D16" s="107"/>
      <c r="E16" s="108"/>
      <c r="F16" s="108"/>
      <c r="G16" s="108"/>
      <c r="H16" s="108"/>
      <c r="I16" s="109"/>
      <c r="J16" s="143" t="str">
        <f t="shared" si="0"/>
        <v/>
      </c>
      <c r="K16" s="15"/>
      <c r="L16" s="15"/>
    </row>
    <row r="17" spans="1:12" s="10" customFormat="1" ht="27.75" customHeight="1">
      <c r="A17" s="15"/>
      <c r="B17" s="529"/>
      <c r="C17" s="530"/>
      <c r="D17" s="107"/>
      <c r="E17" s="108"/>
      <c r="F17" s="108"/>
      <c r="G17" s="108"/>
      <c r="H17" s="108"/>
      <c r="I17" s="109"/>
      <c r="J17" s="143" t="str">
        <f t="shared" si="0"/>
        <v/>
      </c>
      <c r="K17" s="15"/>
      <c r="L17" s="15"/>
    </row>
    <row r="18" spans="1:12" s="10" customFormat="1" ht="27.75" customHeight="1">
      <c r="A18" s="15"/>
      <c r="B18" s="529"/>
      <c r="C18" s="530"/>
      <c r="D18" s="107"/>
      <c r="E18" s="108"/>
      <c r="F18" s="108"/>
      <c r="G18" s="108"/>
      <c r="H18" s="108"/>
      <c r="I18" s="109"/>
      <c r="J18" s="143" t="str">
        <f t="shared" si="0"/>
        <v/>
      </c>
      <c r="K18" s="15"/>
      <c r="L18" s="15"/>
    </row>
    <row r="19" spans="1:12" s="10" customFormat="1" ht="27.75" customHeight="1">
      <c r="A19" s="15"/>
      <c r="B19" s="529"/>
      <c r="C19" s="530"/>
      <c r="D19" s="107"/>
      <c r="E19" s="108"/>
      <c r="F19" s="108"/>
      <c r="G19" s="108"/>
      <c r="H19" s="108"/>
      <c r="I19" s="109"/>
      <c r="J19" s="143" t="str">
        <f t="shared" si="0"/>
        <v/>
      </c>
      <c r="K19" s="15"/>
      <c r="L19" s="15"/>
    </row>
    <row r="20" spans="1:12" s="10" customFormat="1" ht="27.75" customHeight="1">
      <c r="A20" s="15"/>
      <c r="B20" s="529"/>
      <c r="C20" s="530"/>
      <c r="D20" s="107"/>
      <c r="E20" s="108"/>
      <c r="F20" s="108"/>
      <c r="G20" s="108"/>
      <c r="H20" s="108"/>
      <c r="I20" s="109"/>
      <c r="J20" s="143" t="str">
        <f t="shared" si="0"/>
        <v/>
      </c>
      <c r="K20" s="15"/>
      <c r="L20" s="15"/>
    </row>
    <row r="21" spans="1:12" s="10" customFormat="1" ht="27.75" customHeight="1">
      <c r="A21" s="15"/>
      <c r="B21" s="529"/>
      <c r="C21" s="530"/>
      <c r="D21" s="107"/>
      <c r="E21" s="108"/>
      <c r="F21" s="108"/>
      <c r="G21" s="108"/>
      <c r="H21" s="108"/>
      <c r="I21" s="109"/>
      <c r="J21" s="143" t="str">
        <f t="shared" si="0"/>
        <v/>
      </c>
      <c r="K21" s="15"/>
      <c r="L21" s="15"/>
    </row>
    <row r="22" spans="1:12" s="10" customFormat="1" ht="27.75" customHeight="1">
      <c r="A22" s="15"/>
      <c r="B22" s="529"/>
      <c r="C22" s="530"/>
      <c r="D22" s="107"/>
      <c r="E22" s="108"/>
      <c r="F22" s="108"/>
      <c r="G22" s="108"/>
      <c r="H22" s="108"/>
      <c r="I22" s="109"/>
      <c r="J22" s="143" t="str">
        <f t="shared" si="0"/>
        <v/>
      </c>
      <c r="K22" s="15"/>
      <c r="L22" s="15"/>
    </row>
    <row r="23" spans="1:12" s="10" customFormat="1" ht="27.75" customHeight="1">
      <c r="A23" s="15"/>
      <c r="B23" s="529"/>
      <c r="C23" s="530"/>
      <c r="D23" s="107"/>
      <c r="E23" s="108"/>
      <c r="F23" s="108"/>
      <c r="G23" s="108"/>
      <c r="H23" s="108"/>
      <c r="I23" s="109"/>
      <c r="J23" s="143" t="str">
        <f t="shared" si="0"/>
        <v/>
      </c>
      <c r="K23" s="15"/>
      <c r="L23" s="15"/>
    </row>
    <row r="24" spans="1:12" s="10" customFormat="1" ht="27.75" customHeight="1">
      <c r="A24" s="15"/>
      <c r="B24" s="529"/>
      <c r="C24" s="530"/>
      <c r="D24" s="107"/>
      <c r="E24" s="108"/>
      <c r="F24" s="108"/>
      <c r="G24" s="108"/>
      <c r="H24" s="108"/>
      <c r="I24" s="109"/>
      <c r="J24" s="143" t="str">
        <f t="shared" si="0"/>
        <v/>
      </c>
      <c r="K24" s="15"/>
      <c r="L24" s="15"/>
    </row>
    <row r="25" spans="1:12" s="10" customFormat="1" ht="27.75" customHeight="1">
      <c r="A25" s="15"/>
      <c r="B25" s="529"/>
      <c r="C25" s="530"/>
      <c r="D25" s="107"/>
      <c r="E25" s="108"/>
      <c r="F25" s="108"/>
      <c r="G25" s="108"/>
      <c r="H25" s="108"/>
      <c r="I25" s="109"/>
      <c r="J25" s="143" t="str">
        <f t="shared" si="0"/>
        <v/>
      </c>
      <c r="K25" s="15"/>
      <c r="L25" s="15"/>
    </row>
    <row r="26" spans="1:12" s="10" customFormat="1" ht="27.75" customHeight="1">
      <c r="A26" s="15"/>
      <c r="B26" s="529"/>
      <c r="C26" s="530"/>
      <c r="D26" s="107"/>
      <c r="E26" s="108"/>
      <c r="F26" s="108"/>
      <c r="G26" s="108"/>
      <c r="H26" s="108"/>
      <c r="I26" s="109"/>
      <c r="J26" s="143" t="str">
        <f t="shared" si="0"/>
        <v/>
      </c>
      <c r="K26" s="15"/>
      <c r="L26" s="15"/>
    </row>
    <row r="27" spans="1:12" s="10" customFormat="1" ht="27.75" customHeight="1">
      <c r="A27" s="15"/>
      <c r="B27" s="529"/>
      <c r="C27" s="530"/>
      <c r="D27" s="107"/>
      <c r="E27" s="108"/>
      <c r="F27" s="108"/>
      <c r="G27" s="108"/>
      <c r="H27" s="108"/>
      <c r="I27" s="109"/>
      <c r="J27" s="143" t="str">
        <f t="shared" si="0"/>
        <v/>
      </c>
      <c r="K27" s="15"/>
      <c r="L27" s="15"/>
    </row>
    <row r="28" spans="1:12" s="10" customFormat="1" ht="27.75" customHeight="1">
      <c r="A28" s="15"/>
      <c r="B28" s="529"/>
      <c r="C28" s="530"/>
      <c r="D28" s="107"/>
      <c r="E28" s="108"/>
      <c r="F28" s="108"/>
      <c r="G28" s="108"/>
      <c r="H28" s="108"/>
      <c r="I28" s="109"/>
      <c r="J28" s="143" t="str">
        <f t="shared" si="0"/>
        <v/>
      </c>
      <c r="K28" s="15"/>
      <c r="L28" s="15"/>
    </row>
    <row r="29" spans="1:12" s="10" customFormat="1" ht="27.75" customHeight="1">
      <c r="A29" s="15"/>
      <c r="B29" s="529"/>
      <c r="C29" s="530"/>
      <c r="D29" s="107"/>
      <c r="E29" s="108"/>
      <c r="F29" s="108"/>
      <c r="G29" s="108"/>
      <c r="H29" s="108"/>
      <c r="I29" s="109"/>
      <c r="J29" s="143" t="str">
        <f t="shared" si="0"/>
        <v/>
      </c>
      <c r="K29" s="15"/>
      <c r="L29" s="15"/>
    </row>
    <row r="30" spans="1:12" s="10" customFormat="1" ht="27.75" customHeight="1">
      <c r="A30" s="15"/>
      <c r="B30" s="529"/>
      <c r="C30" s="530"/>
      <c r="D30" s="107"/>
      <c r="E30" s="108"/>
      <c r="F30" s="108"/>
      <c r="G30" s="108"/>
      <c r="H30" s="108"/>
      <c r="I30" s="109"/>
      <c r="J30" s="143" t="str">
        <f t="shared" si="0"/>
        <v/>
      </c>
      <c r="K30" s="15"/>
      <c r="L30" s="15"/>
    </row>
    <row r="31" spans="1:12" s="10" customFormat="1" ht="27.75" customHeight="1">
      <c r="A31" s="15"/>
      <c r="B31" s="529"/>
      <c r="C31" s="530"/>
      <c r="D31" s="107"/>
      <c r="E31" s="108"/>
      <c r="F31" s="108"/>
      <c r="G31" s="108"/>
      <c r="H31" s="108"/>
      <c r="I31" s="109"/>
      <c r="J31" s="143" t="str">
        <f t="shared" si="0"/>
        <v/>
      </c>
      <c r="K31" s="15"/>
      <c r="L31" s="15"/>
    </row>
    <row r="32" spans="1:12" s="10" customFormat="1" ht="27.75" customHeight="1">
      <c r="A32" s="15"/>
      <c r="B32" s="529"/>
      <c r="C32" s="530"/>
      <c r="D32" s="107"/>
      <c r="E32" s="108"/>
      <c r="F32" s="108"/>
      <c r="G32" s="108"/>
      <c r="H32" s="108"/>
      <c r="I32" s="109"/>
      <c r="J32" s="143" t="str">
        <f t="shared" si="0"/>
        <v/>
      </c>
      <c r="K32" s="15"/>
      <c r="L32" s="15"/>
    </row>
    <row r="33" spans="1:12" s="10" customFormat="1" ht="27.75" customHeight="1">
      <c r="A33" s="15"/>
      <c r="B33" s="529"/>
      <c r="C33" s="530"/>
      <c r="D33" s="107"/>
      <c r="E33" s="108"/>
      <c r="F33" s="108"/>
      <c r="G33" s="108"/>
      <c r="H33" s="108"/>
      <c r="I33" s="109"/>
      <c r="J33" s="143" t="str">
        <f t="shared" si="0"/>
        <v/>
      </c>
      <c r="K33" s="15"/>
      <c r="L33" s="15"/>
    </row>
    <row r="34" spans="1:12" s="10" customFormat="1" ht="27.75" customHeight="1">
      <c r="A34" s="15"/>
      <c r="B34" s="529"/>
      <c r="C34" s="530"/>
      <c r="D34" s="107"/>
      <c r="E34" s="108"/>
      <c r="F34" s="108"/>
      <c r="G34" s="108"/>
      <c r="H34" s="108"/>
      <c r="I34" s="109"/>
      <c r="J34" s="143" t="str">
        <f t="shared" si="0"/>
        <v/>
      </c>
      <c r="K34" s="15"/>
      <c r="L34" s="15"/>
    </row>
    <row r="35" spans="1:12" s="10" customFormat="1" ht="27.75" customHeight="1">
      <c r="A35" s="15"/>
      <c r="B35" s="529"/>
      <c r="C35" s="530"/>
      <c r="D35" s="107"/>
      <c r="E35" s="108"/>
      <c r="F35" s="108"/>
      <c r="G35" s="108"/>
      <c r="H35" s="108"/>
      <c r="I35" s="109"/>
      <c r="J35" s="143" t="str">
        <f t="shared" si="0"/>
        <v/>
      </c>
      <c r="K35" s="15"/>
      <c r="L35" s="15"/>
    </row>
    <row r="36" spans="1:12" s="10" customFormat="1" ht="27.75" customHeight="1">
      <c r="A36" s="15"/>
      <c r="B36" s="529"/>
      <c r="C36" s="530"/>
      <c r="D36" s="107"/>
      <c r="E36" s="108"/>
      <c r="F36" s="108"/>
      <c r="G36" s="108"/>
      <c r="H36" s="108"/>
      <c r="I36" s="109"/>
      <c r="J36" s="143" t="str">
        <f t="shared" si="0"/>
        <v/>
      </c>
      <c r="K36" s="15"/>
      <c r="L36" s="15"/>
    </row>
    <row r="37" spans="1:12" s="10" customFormat="1" ht="27.75" customHeight="1">
      <c r="A37" s="15"/>
      <c r="B37" s="529"/>
      <c r="C37" s="530"/>
      <c r="D37" s="107"/>
      <c r="E37" s="108"/>
      <c r="F37" s="108"/>
      <c r="G37" s="108"/>
      <c r="H37" s="108"/>
      <c r="I37" s="109"/>
      <c r="J37" s="143" t="str">
        <f t="shared" si="0"/>
        <v/>
      </c>
      <c r="K37" s="15"/>
      <c r="L37" s="15"/>
    </row>
    <row r="38" spans="1:12" s="10" customFormat="1" ht="27.75" customHeight="1">
      <c r="A38" s="15"/>
      <c r="B38" s="529"/>
      <c r="C38" s="530"/>
      <c r="D38" s="107"/>
      <c r="E38" s="108"/>
      <c r="F38" s="108"/>
      <c r="G38" s="108"/>
      <c r="H38" s="108"/>
      <c r="I38" s="109"/>
      <c r="J38" s="143" t="str">
        <f t="shared" si="0"/>
        <v/>
      </c>
      <c r="K38" s="15"/>
      <c r="L38" s="15"/>
    </row>
    <row r="39" spans="1:12" s="10" customFormat="1" ht="27.75" customHeight="1">
      <c r="A39" s="15"/>
      <c r="B39" s="529"/>
      <c r="C39" s="530"/>
      <c r="D39" s="107"/>
      <c r="E39" s="108"/>
      <c r="F39" s="108"/>
      <c r="G39" s="108"/>
      <c r="H39" s="108"/>
      <c r="I39" s="109"/>
      <c r="J39" s="143" t="str">
        <f t="shared" si="0"/>
        <v/>
      </c>
      <c r="K39" s="15"/>
      <c r="L39" s="15"/>
    </row>
    <row r="40" spans="1:12" s="10" customFormat="1" ht="27.75" customHeight="1">
      <c r="A40" s="15"/>
      <c r="B40" s="529"/>
      <c r="C40" s="530"/>
      <c r="D40" s="107"/>
      <c r="E40" s="108"/>
      <c r="F40" s="108"/>
      <c r="G40" s="108"/>
      <c r="H40" s="108"/>
      <c r="I40" s="109"/>
      <c r="J40" s="143" t="str">
        <f t="shared" si="0"/>
        <v/>
      </c>
      <c r="K40" s="15"/>
      <c r="L40" s="15"/>
    </row>
    <row r="41" spans="1:12" s="10" customFormat="1" ht="27.75" customHeight="1">
      <c r="A41" s="15"/>
      <c r="B41" s="529"/>
      <c r="C41" s="530"/>
      <c r="D41" s="107"/>
      <c r="E41" s="108"/>
      <c r="F41" s="108"/>
      <c r="G41" s="108"/>
      <c r="H41" s="108"/>
      <c r="I41" s="109"/>
      <c r="J41" s="143" t="str">
        <f t="shared" si="0"/>
        <v/>
      </c>
      <c r="K41" s="15"/>
      <c r="L41" s="15"/>
    </row>
    <row r="42" spans="1:12" s="10" customFormat="1" ht="27.75" customHeight="1">
      <c r="A42" s="15"/>
      <c r="B42" s="529"/>
      <c r="C42" s="530"/>
      <c r="D42" s="107"/>
      <c r="E42" s="108"/>
      <c r="F42" s="108"/>
      <c r="G42" s="108"/>
      <c r="H42" s="108"/>
      <c r="I42" s="109"/>
      <c r="J42" s="143" t="str">
        <f t="shared" si="0"/>
        <v/>
      </c>
      <c r="K42" s="15"/>
      <c r="L42" s="15"/>
    </row>
    <row r="43" spans="1:12" s="10" customFormat="1" ht="27.75" customHeight="1">
      <c r="A43" s="15"/>
      <c r="B43" s="529"/>
      <c r="C43" s="530"/>
      <c r="D43" s="107"/>
      <c r="E43" s="108"/>
      <c r="F43" s="108"/>
      <c r="G43" s="108"/>
      <c r="H43" s="108"/>
      <c r="I43" s="109"/>
      <c r="J43" s="143" t="str">
        <f t="shared" si="0"/>
        <v/>
      </c>
      <c r="K43" s="15"/>
      <c r="L43" s="15"/>
    </row>
    <row r="44" spans="1:12" s="10" customFormat="1" ht="27.75" customHeight="1">
      <c r="A44" s="15"/>
      <c r="B44" s="529"/>
      <c r="C44" s="530"/>
      <c r="D44" s="107"/>
      <c r="E44" s="108"/>
      <c r="F44" s="108"/>
      <c r="G44" s="108"/>
      <c r="H44" s="108"/>
      <c r="I44" s="109"/>
      <c r="J44" s="143" t="str">
        <f t="shared" si="0"/>
        <v/>
      </c>
      <c r="K44" s="15"/>
      <c r="L44" s="15"/>
    </row>
    <row r="45" spans="1:12" s="10" customFormat="1" ht="27.75" customHeight="1">
      <c r="A45" s="15"/>
      <c r="B45" s="529"/>
      <c r="C45" s="530"/>
      <c r="D45" s="107"/>
      <c r="E45" s="108"/>
      <c r="F45" s="108"/>
      <c r="G45" s="108"/>
      <c r="H45" s="108"/>
      <c r="I45" s="109"/>
      <c r="J45" s="143" t="str">
        <f t="shared" si="0"/>
        <v/>
      </c>
      <c r="K45" s="15"/>
      <c r="L45" s="15"/>
    </row>
    <row r="46" spans="1:12" s="10" customFormat="1" ht="27.75" customHeight="1">
      <c r="A46" s="15"/>
      <c r="B46" s="529"/>
      <c r="C46" s="530"/>
      <c r="D46" s="107"/>
      <c r="E46" s="108"/>
      <c r="F46" s="108"/>
      <c r="G46" s="108"/>
      <c r="H46" s="108"/>
      <c r="I46" s="109"/>
      <c r="J46" s="143" t="str">
        <f t="shared" si="0"/>
        <v/>
      </c>
      <c r="K46" s="15"/>
      <c r="L46" s="15"/>
    </row>
    <row r="47" spans="1:12" s="10" customFormat="1" ht="27.75" customHeight="1">
      <c r="A47" s="15"/>
      <c r="B47" s="529"/>
      <c r="C47" s="530"/>
      <c r="D47" s="107"/>
      <c r="E47" s="108"/>
      <c r="F47" s="108"/>
      <c r="G47" s="108"/>
      <c r="H47" s="108"/>
      <c r="I47" s="109"/>
      <c r="J47" s="143" t="str">
        <f t="shared" si="0"/>
        <v/>
      </c>
      <c r="K47" s="15"/>
      <c r="L47" s="15"/>
    </row>
    <row r="48" spans="1:12" s="10" customFormat="1" ht="27.75" customHeight="1">
      <c r="A48" s="15"/>
      <c r="B48" s="529"/>
      <c r="C48" s="530"/>
      <c r="D48" s="107"/>
      <c r="E48" s="108"/>
      <c r="F48" s="108"/>
      <c r="G48" s="108"/>
      <c r="H48" s="108"/>
      <c r="I48" s="109"/>
      <c r="J48" s="143" t="str">
        <f t="shared" si="0"/>
        <v/>
      </c>
      <c r="K48" s="15"/>
      <c r="L48" s="15"/>
    </row>
    <row r="49" spans="1:12" s="10" customFormat="1" ht="27.75" customHeight="1">
      <c r="A49" s="15"/>
      <c r="B49" s="529"/>
      <c r="C49" s="530"/>
      <c r="D49" s="107"/>
      <c r="E49" s="108"/>
      <c r="F49" s="108"/>
      <c r="G49" s="108"/>
      <c r="H49" s="108"/>
      <c r="I49" s="109"/>
      <c r="J49" s="143" t="str">
        <f t="shared" si="0"/>
        <v/>
      </c>
      <c r="K49" s="15"/>
      <c r="L49" s="15"/>
    </row>
    <row r="50" spans="1:12" s="10" customFormat="1" ht="27.75" customHeight="1">
      <c r="A50" s="15"/>
      <c r="B50" s="529"/>
      <c r="C50" s="530"/>
      <c r="D50" s="107"/>
      <c r="E50" s="108"/>
      <c r="F50" s="108"/>
      <c r="G50" s="108"/>
      <c r="H50" s="108"/>
      <c r="I50" s="109"/>
      <c r="J50" s="143" t="str">
        <f t="shared" si="0"/>
        <v/>
      </c>
      <c r="K50" s="15"/>
      <c r="L50" s="15"/>
    </row>
    <row r="51" spans="1:12" s="10" customFormat="1" ht="27.75" customHeight="1">
      <c r="A51" s="15"/>
      <c r="B51" s="529"/>
      <c r="C51" s="530"/>
      <c r="D51" s="107"/>
      <c r="E51" s="108"/>
      <c r="F51" s="108"/>
      <c r="G51" s="108"/>
      <c r="H51" s="108"/>
      <c r="I51" s="109"/>
      <c r="J51" s="143" t="str">
        <f t="shared" si="0"/>
        <v/>
      </c>
      <c r="K51" s="15"/>
      <c r="L51" s="15"/>
    </row>
    <row r="52" spans="1:12" s="10" customFormat="1" ht="27.75" customHeight="1">
      <c r="A52" s="15"/>
      <c r="B52" s="529"/>
      <c r="C52" s="530"/>
      <c r="D52" s="107"/>
      <c r="E52" s="108"/>
      <c r="F52" s="108"/>
      <c r="G52" s="108"/>
      <c r="H52" s="108"/>
      <c r="I52" s="109"/>
      <c r="J52" s="143" t="str">
        <f t="shared" si="0"/>
        <v/>
      </c>
      <c r="K52" s="15"/>
      <c r="L52" s="15"/>
    </row>
    <row r="53" spans="1:12" s="11" customFormat="1" ht="27.75" customHeight="1">
      <c r="A53" s="15"/>
      <c r="B53" s="529"/>
      <c r="C53" s="530"/>
      <c r="D53" s="107"/>
      <c r="E53" s="108"/>
      <c r="F53" s="108"/>
      <c r="G53" s="108"/>
      <c r="H53" s="108"/>
      <c r="I53" s="109"/>
      <c r="J53" s="143" t="str">
        <f t="shared" si="0"/>
        <v/>
      </c>
      <c r="K53" s="15"/>
      <c r="L53" s="15"/>
    </row>
    <row r="54" spans="1:12" s="11" customFormat="1" ht="27.75" customHeight="1">
      <c r="A54" s="15"/>
      <c r="B54" s="529"/>
      <c r="C54" s="530"/>
      <c r="D54" s="107"/>
      <c r="E54" s="108"/>
      <c r="F54" s="108"/>
      <c r="G54" s="108"/>
      <c r="H54" s="108"/>
      <c r="I54" s="109"/>
      <c r="J54" s="143" t="str">
        <f t="shared" si="0"/>
        <v/>
      </c>
      <c r="K54" s="15"/>
      <c r="L54" s="15"/>
    </row>
    <row r="55" spans="1:12" s="11" customFormat="1" ht="27.75" customHeight="1">
      <c r="A55" s="15"/>
      <c r="B55" s="529"/>
      <c r="C55" s="530"/>
      <c r="D55" s="107"/>
      <c r="E55" s="108"/>
      <c r="F55" s="108"/>
      <c r="G55" s="108"/>
      <c r="H55" s="108"/>
      <c r="I55" s="109"/>
      <c r="J55" s="143" t="str">
        <f t="shared" si="0"/>
        <v/>
      </c>
      <c r="K55" s="15"/>
      <c r="L55" s="15"/>
    </row>
    <row r="56" spans="1:12" s="11" customFormat="1" ht="27.75" customHeight="1">
      <c r="A56" s="15"/>
      <c r="B56" s="529"/>
      <c r="C56" s="530"/>
      <c r="D56" s="107"/>
      <c r="E56" s="108"/>
      <c r="F56" s="108"/>
      <c r="G56" s="108"/>
      <c r="H56" s="108"/>
      <c r="I56" s="109"/>
      <c r="J56" s="143" t="str">
        <f t="shared" si="0"/>
        <v/>
      </c>
      <c r="K56" s="15"/>
      <c r="L56" s="15"/>
    </row>
    <row r="57" spans="1:12" s="11" customFormat="1" ht="27.75" customHeight="1">
      <c r="A57" s="15"/>
      <c r="B57" s="529"/>
      <c r="C57" s="530"/>
      <c r="D57" s="107"/>
      <c r="E57" s="108"/>
      <c r="F57" s="108"/>
      <c r="G57" s="108"/>
      <c r="H57" s="108"/>
      <c r="I57" s="109"/>
      <c r="J57" s="143" t="str">
        <f t="shared" si="0"/>
        <v/>
      </c>
      <c r="K57" s="15"/>
      <c r="L57" s="15"/>
    </row>
    <row r="58" spans="1:12" s="11" customFormat="1" ht="27.75" customHeight="1">
      <c r="A58" s="15"/>
      <c r="B58" s="529"/>
      <c r="C58" s="530"/>
      <c r="D58" s="107"/>
      <c r="E58" s="108"/>
      <c r="F58" s="108"/>
      <c r="G58" s="108"/>
      <c r="H58" s="108"/>
      <c r="I58" s="109"/>
      <c r="J58" s="143" t="str">
        <f t="shared" si="0"/>
        <v/>
      </c>
      <c r="K58" s="15"/>
      <c r="L58" s="15"/>
    </row>
    <row r="59" spans="1:12" s="11" customFormat="1" ht="27.75" customHeight="1">
      <c r="A59" s="15"/>
      <c r="B59" s="529"/>
      <c r="C59" s="530"/>
      <c r="D59" s="107"/>
      <c r="E59" s="108"/>
      <c r="F59" s="108"/>
      <c r="G59" s="108"/>
      <c r="H59" s="108"/>
      <c r="I59" s="109"/>
      <c r="J59" s="143" t="str">
        <f t="shared" si="0"/>
        <v/>
      </c>
      <c r="K59" s="15"/>
      <c r="L59" s="15"/>
    </row>
    <row r="60" spans="1:12" s="11" customFormat="1" ht="27.75" customHeight="1">
      <c r="A60" s="15"/>
      <c r="B60" s="529"/>
      <c r="C60" s="530"/>
      <c r="D60" s="107"/>
      <c r="E60" s="108"/>
      <c r="F60" s="108"/>
      <c r="G60" s="108"/>
      <c r="H60" s="108"/>
      <c r="I60" s="109"/>
      <c r="J60" s="143" t="str">
        <f t="shared" si="0"/>
        <v/>
      </c>
      <c r="K60" s="15"/>
      <c r="L60" s="15"/>
    </row>
    <row r="61" spans="1:12" s="11" customFormat="1" ht="27.75" customHeight="1">
      <c r="A61" s="15"/>
      <c r="B61" s="529"/>
      <c r="C61" s="530"/>
      <c r="D61" s="107"/>
      <c r="E61" s="108"/>
      <c r="F61" s="108"/>
      <c r="G61" s="108"/>
      <c r="H61" s="108"/>
      <c r="I61" s="109"/>
      <c r="J61" s="143" t="str">
        <f t="shared" si="0"/>
        <v/>
      </c>
      <c r="K61" s="15"/>
      <c r="L61" s="15"/>
    </row>
    <row r="62" spans="1:12" s="11" customFormat="1" ht="27.75" customHeight="1">
      <c r="A62" s="15"/>
      <c r="B62" s="529"/>
      <c r="C62" s="530"/>
      <c r="D62" s="107"/>
      <c r="E62" s="108"/>
      <c r="F62" s="108"/>
      <c r="G62" s="108"/>
      <c r="H62" s="108"/>
      <c r="I62" s="109"/>
      <c r="J62" s="143" t="str">
        <f t="shared" si="0"/>
        <v/>
      </c>
      <c r="K62" s="15"/>
      <c r="L62" s="15"/>
    </row>
    <row r="63" spans="1:12" s="11" customFormat="1" ht="27.75" customHeight="1">
      <c r="A63" s="15"/>
      <c r="B63" s="529"/>
      <c r="C63" s="530"/>
      <c r="D63" s="107"/>
      <c r="E63" s="108"/>
      <c r="F63" s="108"/>
      <c r="G63" s="108"/>
      <c r="H63" s="108"/>
      <c r="I63" s="109"/>
      <c r="J63" s="143" t="str">
        <f t="shared" si="0"/>
        <v/>
      </c>
      <c r="K63" s="15"/>
      <c r="L63" s="15"/>
    </row>
    <row r="64" spans="1:12" s="11" customFormat="1" ht="27.75" customHeight="1">
      <c r="A64" s="15"/>
      <c r="B64" s="529"/>
      <c r="C64" s="530"/>
      <c r="D64" s="107"/>
      <c r="E64" s="108"/>
      <c r="F64" s="108"/>
      <c r="G64" s="108"/>
      <c r="H64" s="108"/>
      <c r="I64" s="109"/>
      <c r="J64" s="143" t="str">
        <f t="shared" si="0"/>
        <v/>
      </c>
      <c r="K64" s="15"/>
      <c r="L64" s="15"/>
    </row>
    <row r="65" spans="1:12" s="11" customFormat="1" ht="27.75" customHeight="1">
      <c r="A65" s="15"/>
      <c r="B65" s="529"/>
      <c r="C65" s="530"/>
      <c r="D65" s="107"/>
      <c r="E65" s="108"/>
      <c r="F65" s="108"/>
      <c r="G65" s="108"/>
      <c r="H65" s="108"/>
      <c r="I65" s="109"/>
      <c r="J65" s="143" t="str">
        <f t="shared" si="0"/>
        <v/>
      </c>
      <c r="K65" s="15"/>
      <c r="L65" s="15"/>
    </row>
    <row r="66" spans="1:12" s="11" customFormat="1" ht="27.75" customHeight="1">
      <c r="A66" s="15"/>
      <c r="B66" s="529"/>
      <c r="C66" s="530"/>
      <c r="D66" s="107"/>
      <c r="E66" s="108"/>
      <c r="F66" s="108"/>
      <c r="G66" s="108"/>
      <c r="H66" s="108"/>
      <c r="I66" s="109"/>
      <c r="J66" s="143" t="str">
        <f t="shared" si="0"/>
        <v/>
      </c>
      <c r="K66" s="15"/>
      <c r="L66" s="15"/>
    </row>
    <row r="67" spans="1:12" s="11" customFormat="1" ht="27.75" customHeight="1">
      <c r="A67" s="15"/>
      <c r="B67" s="529"/>
      <c r="C67" s="530"/>
      <c r="D67" s="107"/>
      <c r="E67" s="108"/>
      <c r="F67" s="108"/>
      <c r="G67" s="108"/>
      <c r="H67" s="108"/>
      <c r="I67" s="109"/>
      <c r="J67" s="143" t="str">
        <f t="shared" si="0"/>
        <v/>
      </c>
      <c r="K67" s="15"/>
      <c r="L67" s="15"/>
    </row>
    <row r="68" spans="1:12" s="11" customFormat="1" ht="27.75" customHeight="1">
      <c r="A68" s="15"/>
      <c r="B68" s="529"/>
      <c r="C68" s="530"/>
      <c r="D68" s="107"/>
      <c r="E68" s="108"/>
      <c r="F68" s="108"/>
      <c r="G68" s="108"/>
      <c r="H68" s="108"/>
      <c r="I68" s="109"/>
      <c r="J68" s="143" t="str">
        <f t="shared" si="0"/>
        <v/>
      </c>
      <c r="K68" s="15"/>
      <c r="L68" s="15"/>
    </row>
    <row r="69" spans="1:12" s="11" customFormat="1" ht="27.75" customHeight="1">
      <c r="A69" s="15"/>
      <c r="B69" s="529"/>
      <c r="C69" s="530"/>
      <c r="D69" s="107"/>
      <c r="E69" s="108"/>
      <c r="F69" s="108"/>
      <c r="G69" s="108"/>
      <c r="H69" s="108"/>
      <c r="I69" s="109"/>
      <c r="J69" s="143" t="str">
        <f t="shared" si="0"/>
        <v/>
      </c>
      <c r="K69" s="15"/>
      <c r="L69" s="15"/>
    </row>
    <row r="70" spans="1:12" s="11" customFormat="1" ht="27.75" customHeight="1">
      <c r="A70" s="15"/>
      <c r="B70" s="529"/>
      <c r="C70" s="530"/>
      <c r="D70" s="107"/>
      <c r="E70" s="108"/>
      <c r="F70" s="108"/>
      <c r="G70" s="108"/>
      <c r="H70" s="108"/>
      <c r="I70" s="109"/>
      <c r="J70" s="143" t="str">
        <f t="shared" si="0"/>
        <v/>
      </c>
      <c r="K70" s="15"/>
      <c r="L70" s="15"/>
    </row>
    <row r="71" spans="1:12" s="11" customFormat="1" ht="27.75" customHeight="1">
      <c r="A71" s="15"/>
      <c r="B71" s="529"/>
      <c r="C71" s="530"/>
      <c r="D71" s="107"/>
      <c r="E71" s="108"/>
      <c r="F71" s="108"/>
      <c r="G71" s="108"/>
      <c r="H71" s="108"/>
      <c r="I71" s="109"/>
      <c r="J71" s="143" t="str">
        <f t="shared" si="0"/>
        <v/>
      </c>
      <c r="K71" s="15"/>
      <c r="L71" s="15"/>
    </row>
    <row r="72" spans="1:12" s="11" customFormat="1" ht="27.75" customHeight="1">
      <c r="A72" s="15"/>
      <c r="B72" s="529"/>
      <c r="C72" s="530"/>
      <c r="D72" s="107"/>
      <c r="E72" s="108"/>
      <c r="F72" s="108"/>
      <c r="G72" s="108"/>
      <c r="H72" s="108"/>
      <c r="I72" s="109"/>
      <c r="J72" s="143" t="str">
        <f t="shared" ref="J72:J135" si="1">CONCATENATE(IF(AND(I73&lt;&gt;"",I72="")=TRUE,"Do NOT Skip Lines.",""),IF(AND(E72&lt;&gt;"",H72&lt;&gt;"",I72="")=TRUE," Countermeasure must be specified.",""),IF(AND(SUM(F72:G72)&gt;0,E72="yes")," PDO Crashes do not have injuries or fatalities.",""))</f>
        <v/>
      </c>
      <c r="K72" s="15"/>
      <c r="L72" s="15"/>
    </row>
    <row r="73" spans="1:12" s="11" customFormat="1" ht="27.75" customHeight="1">
      <c r="A73" s="15"/>
      <c r="B73" s="529"/>
      <c r="C73" s="530"/>
      <c r="D73" s="107"/>
      <c r="E73" s="108"/>
      <c r="F73" s="108"/>
      <c r="G73" s="108"/>
      <c r="H73" s="108"/>
      <c r="I73" s="109"/>
      <c r="J73" s="143" t="str">
        <f t="shared" si="1"/>
        <v/>
      </c>
      <c r="K73" s="15"/>
      <c r="L73" s="15"/>
    </row>
    <row r="74" spans="1:12" s="11" customFormat="1" ht="27.75" customHeight="1">
      <c r="A74" s="15"/>
      <c r="B74" s="529"/>
      <c r="C74" s="530"/>
      <c r="D74" s="107"/>
      <c r="E74" s="108"/>
      <c r="F74" s="108"/>
      <c r="G74" s="108"/>
      <c r="H74" s="108"/>
      <c r="I74" s="109"/>
      <c r="J74" s="143" t="str">
        <f t="shared" si="1"/>
        <v/>
      </c>
      <c r="K74" s="15"/>
      <c r="L74" s="15"/>
    </row>
    <row r="75" spans="1:12" s="11" customFormat="1" ht="27.75" customHeight="1">
      <c r="A75" s="15"/>
      <c r="B75" s="529"/>
      <c r="C75" s="530"/>
      <c r="D75" s="107"/>
      <c r="E75" s="108"/>
      <c r="F75" s="108"/>
      <c r="G75" s="108"/>
      <c r="H75" s="108"/>
      <c r="I75" s="109"/>
      <c r="J75" s="143" t="str">
        <f t="shared" si="1"/>
        <v/>
      </c>
      <c r="K75" s="15"/>
      <c r="L75" s="15"/>
    </row>
    <row r="76" spans="1:12" s="11" customFormat="1" ht="27.75" customHeight="1">
      <c r="A76" s="15"/>
      <c r="B76" s="529"/>
      <c r="C76" s="530"/>
      <c r="D76" s="107"/>
      <c r="E76" s="108"/>
      <c r="F76" s="108"/>
      <c r="G76" s="108"/>
      <c r="H76" s="108"/>
      <c r="I76" s="109"/>
      <c r="J76" s="143" t="str">
        <f t="shared" si="1"/>
        <v/>
      </c>
      <c r="K76" s="15"/>
      <c r="L76" s="15"/>
    </row>
    <row r="77" spans="1:12" s="11" customFormat="1" ht="27.75" customHeight="1">
      <c r="A77" s="15"/>
      <c r="B77" s="529"/>
      <c r="C77" s="530"/>
      <c r="D77" s="107"/>
      <c r="E77" s="108"/>
      <c r="F77" s="108"/>
      <c r="G77" s="108"/>
      <c r="H77" s="108"/>
      <c r="I77" s="109"/>
      <c r="J77" s="143" t="str">
        <f t="shared" si="1"/>
        <v/>
      </c>
      <c r="K77" s="15"/>
      <c r="L77" s="15"/>
    </row>
    <row r="78" spans="1:12" s="11" customFormat="1" ht="27.75" customHeight="1">
      <c r="A78" s="15"/>
      <c r="B78" s="529"/>
      <c r="C78" s="530"/>
      <c r="D78" s="107"/>
      <c r="E78" s="108"/>
      <c r="F78" s="108"/>
      <c r="G78" s="108"/>
      <c r="H78" s="108"/>
      <c r="I78" s="109"/>
      <c r="J78" s="143" t="str">
        <f t="shared" si="1"/>
        <v/>
      </c>
      <c r="K78" s="15"/>
      <c r="L78" s="15"/>
    </row>
    <row r="79" spans="1:12" s="11" customFormat="1" ht="27.75" customHeight="1">
      <c r="A79" s="15"/>
      <c r="B79" s="529"/>
      <c r="C79" s="530"/>
      <c r="D79" s="107"/>
      <c r="E79" s="108"/>
      <c r="F79" s="108"/>
      <c r="G79" s="108"/>
      <c r="H79" s="108"/>
      <c r="I79" s="109"/>
      <c r="J79" s="143" t="str">
        <f t="shared" si="1"/>
        <v/>
      </c>
      <c r="K79" s="15"/>
      <c r="L79" s="15"/>
    </row>
    <row r="80" spans="1:12" s="11" customFormat="1" ht="27.75" customHeight="1">
      <c r="A80" s="15"/>
      <c r="B80" s="529"/>
      <c r="C80" s="530"/>
      <c r="D80" s="107"/>
      <c r="E80" s="108"/>
      <c r="F80" s="108"/>
      <c r="G80" s="108"/>
      <c r="H80" s="108"/>
      <c r="I80" s="109"/>
      <c r="J80" s="143" t="str">
        <f t="shared" si="1"/>
        <v/>
      </c>
      <c r="K80" s="15"/>
      <c r="L80" s="15"/>
    </row>
    <row r="81" spans="1:12" s="11" customFormat="1" ht="27.75" customHeight="1">
      <c r="A81" s="15"/>
      <c r="B81" s="529"/>
      <c r="C81" s="530"/>
      <c r="D81" s="107"/>
      <c r="E81" s="108"/>
      <c r="F81" s="108"/>
      <c r="G81" s="108"/>
      <c r="H81" s="108"/>
      <c r="I81" s="109"/>
      <c r="J81" s="143" t="str">
        <f t="shared" si="1"/>
        <v/>
      </c>
      <c r="K81" s="15"/>
      <c r="L81" s="15"/>
    </row>
    <row r="82" spans="1:12" s="11" customFormat="1" ht="27.75" customHeight="1">
      <c r="A82" s="15"/>
      <c r="B82" s="529"/>
      <c r="C82" s="530"/>
      <c r="D82" s="107"/>
      <c r="E82" s="108"/>
      <c r="F82" s="108"/>
      <c r="G82" s="108"/>
      <c r="H82" s="108"/>
      <c r="I82" s="109"/>
      <c r="J82" s="143" t="str">
        <f t="shared" si="1"/>
        <v/>
      </c>
      <c r="K82" s="15"/>
      <c r="L82" s="15"/>
    </row>
    <row r="83" spans="1:12" s="11" customFormat="1" ht="27.75" customHeight="1">
      <c r="A83" s="15"/>
      <c r="B83" s="529"/>
      <c r="C83" s="530"/>
      <c r="D83" s="107"/>
      <c r="E83" s="108"/>
      <c r="F83" s="108"/>
      <c r="G83" s="108"/>
      <c r="H83" s="108"/>
      <c r="I83" s="109"/>
      <c r="J83" s="143" t="str">
        <f t="shared" si="1"/>
        <v/>
      </c>
      <c r="K83" s="15"/>
      <c r="L83" s="15"/>
    </row>
    <row r="84" spans="1:12" s="11" customFormat="1" ht="27.75" customHeight="1">
      <c r="A84" s="15"/>
      <c r="B84" s="529"/>
      <c r="C84" s="530"/>
      <c r="D84" s="107"/>
      <c r="E84" s="108"/>
      <c r="F84" s="108"/>
      <c r="G84" s="108"/>
      <c r="H84" s="108"/>
      <c r="I84" s="109"/>
      <c r="J84" s="143" t="str">
        <f t="shared" si="1"/>
        <v/>
      </c>
      <c r="K84" s="15"/>
      <c r="L84" s="15"/>
    </row>
    <row r="85" spans="1:12" s="11" customFormat="1" ht="27.75" customHeight="1">
      <c r="A85" s="15"/>
      <c r="B85" s="529"/>
      <c r="C85" s="530"/>
      <c r="D85" s="107"/>
      <c r="E85" s="108"/>
      <c r="F85" s="108"/>
      <c r="G85" s="108"/>
      <c r="H85" s="108"/>
      <c r="I85" s="109"/>
      <c r="J85" s="143" t="str">
        <f t="shared" si="1"/>
        <v/>
      </c>
      <c r="K85" s="15"/>
      <c r="L85" s="15"/>
    </row>
    <row r="86" spans="1:12" s="11" customFormat="1" ht="27.75" customHeight="1">
      <c r="A86" s="15"/>
      <c r="B86" s="529"/>
      <c r="C86" s="530"/>
      <c r="D86" s="107"/>
      <c r="E86" s="108"/>
      <c r="F86" s="108"/>
      <c r="G86" s="108"/>
      <c r="H86" s="108"/>
      <c r="I86" s="109"/>
      <c r="J86" s="143" t="str">
        <f t="shared" si="1"/>
        <v/>
      </c>
      <c r="K86" s="15"/>
      <c r="L86" s="15"/>
    </row>
    <row r="87" spans="1:12" s="11" customFormat="1" ht="27.75" customHeight="1">
      <c r="A87" s="15"/>
      <c r="B87" s="529"/>
      <c r="C87" s="530"/>
      <c r="D87" s="107"/>
      <c r="E87" s="108"/>
      <c r="F87" s="108"/>
      <c r="G87" s="108"/>
      <c r="H87" s="108"/>
      <c r="I87" s="109"/>
      <c r="J87" s="143" t="str">
        <f t="shared" si="1"/>
        <v/>
      </c>
      <c r="K87" s="15"/>
      <c r="L87" s="15"/>
    </row>
    <row r="88" spans="1:12" s="11" customFormat="1" ht="27.75" customHeight="1">
      <c r="A88" s="15"/>
      <c r="B88" s="529"/>
      <c r="C88" s="530"/>
      <c r="D88" s="107"/>
      <c r="E88" s="108"/>
      <c r="F88" s="108"/>
      <c r="G88" s="108"/>
      <c r="H88" s="108"/>
      <c r="I88" s="109"/>
      <c r="J88" s="143" t="str">
        <f t="shared" si="1"/>
        <v/>
      </c>
      <c r="K88" s="15"/>
      <c r="L88" s="15"/>
    </row>
    <row r="89" spans="1:12" s="11" customFormat="1" ht="27.75" customHeight="1">
      <c r="A89" s="15"/>
      <c r="B89" s="529"/>
      <c r="C89" s="530"/>
      <c r="D89" s="107"/>
      <c r="E89" s="108"/>
      <c r="F89" s="108"/>
      <c r="G89" s="108"/>
      <c r="H89" s="108"/>
      <c r="I89" s="109"/>
      <c r="J89" s="143" t="str">
        <f t="shared" si="1"/>
        <v/>
      </c>
      <c r="K89" s="15"/>
      <c r="L89" s="15"/>
    </row>
    <row r="90" spans="1:12" s="11" customFormat="1" ht="27.75" customHeight="1">
      <c r="A90" s="15"/>
      <c r="B90" s="529"/>
      <c r="C90" s="530"/>
      <c r="D90" s="107"/>
      <c r="E90" s="108"/>
      <c r="F90" s="108"/>
      <c r="G90" s="108"/>
      <c r="H90" s="108"/>
      <c r="I90" s="109"/>
      <c r="J90" s="143" t="str">
        <f t="shared" si="1"/>
        <v/>
      </c>
      <c r="K90" s="15"/>
      <c r="L90" s="15"/>
    </row>
    <row r="91" spans="1:12" s="11" customFormat="1" ht="27.75" customHeight="1">
      <c r="A91" s="15"/>
      <c r="B91" s="529"/>
      <c r="C91" s="530"/>
      <c r="D91" s="107"/>
      <c r="E91" s="108"/>
      <c r="F91" s="108"/>
      <c r="G91" s="108"/>
      <c r="H91" s="108"/>
      <c r="I91" s="109"/>
      <c r="J91" s="143" t="str">
        <f t="shared" si="1"/>
        <v/>
      </c>
      <c r="K91" s="15"/>
      <c r="L91" s="15"/>
    </row>
    <row r="92" spans="1:12" s="11" customFormat="1" ht="27.75" customHeight="1">
      <c r="A92" s="15"/>
      <c r="B92" s="529"/>
      <c r="C92" s="530"/>
      <c r="D92" s="107"/>
      <c r="E92" s="108"/>
      <c r="F92" s="108"/>
      <c r="G92" s="108"/>
      <c r="H92" s="108"/>
      <c r="I92" s="109"/>
      <c r="J92" s="143" t="str">
        <f t="shared" si="1"/>
        <v/>
      </c>
      <c r="K92" s="15"/>
      <c r="L92" s="15"/>
    </row>
    <row r="93" spans="1:12" s="11" customFormat="1" ht="27.75" customHeight="1">
      <c r="A93" s="15"/>
      <c r="B93" s="529"/>
      <c r="C93" s="530"/>
      <c r="D93" s="107"/>
      <c r="E93" s="108"/>
      <c r="F93" s="108"/>
      <c r="G93" s="108"/>
      <c r="H93" s="108"/>
      <c r="I93" s="109"/>
      <c r="J93" s="143" t="str">
        <f t="shared" si="1"/>
        <v/>
      </c>
      <c r="K93" s="15"/>
      <c r="L93" s="15"/>
    </row>
    <row r="94" spans="1:12" s="11" customFormat="1" ht="27.75" customHeight="1">
      <c r="A94" s="15"/>
      <c r="B94" s="529"/>
      <c r="C94" s="530"/>
      <c r="D94" s="107"/>
      <c r="E94" s="108"/>
      <c r="F94" s="108"/>
      <c r="G94" s="108"/>
      <c r="H94" s="108"/>
      <c r="I94" s="109"/>
      <c r="J94" s="143" t="str">
        <f t="shared" si="1"/>
        <v/>
      </c>
      <c r="K94" s="15"/>
      <c r="L94" s="15"/>
    </row>
    <row r="95" spans="1:12" s="11" customFormat="1" ht="27.75" customHeight="1">
      <c r="A95" s="15"/>
      <c r="B95" s="529"/>
      <c r="C95" s="530"/>
      <c r="D95" s="107"/>
      <c r="E95" s="108"/>
      <c r="F95" s="108"/>
      <c r="G95" s="108"/>
      <c r="H95" s="108"/>
      <c r="I95" s="109"/>
      <c r="J95" s="143" t="str">
        <f t="shared" si="1"/>
        <v/>
      </c>
      <c r="K95" s="15"/>
      <c r="L95" s="15"/>
    </row>
    <row r="96" spans="1:12" s="11" customFormat="1" ht="27.75" customHeight="1">
      <c r="A96" s="15"/>
      <c r="B96" s="529"/>
      <c r="C96" s="530"/>
      <c r="D96" s="107"/>
      <c r="E96" s="108"/>
      <c r="F96" s="108"/>
      <c r="G96" s="108"/>
      <c r="H96" s="108"/>
      <c r="I96" s="109"/>
      <c r="J96" s="143" t="str">
        <f t="shared" si="1"/>
        <v/>
      </c>
      <c r="K96" s="15"/>
      <c r="L96" s="15"/>
    </row>
    <row r="97" spans="1:12" s="11" customFormat="1" ht="27.75" customHeight="1">
      <c r="A97" s="15"/>
      <c r="B97" s="529"/>
      <c r="C97" s="530"/>
      <c r="D97" s="107"/>
      <c r="E97" s="108"/>
      <c r="F97" s="108"/>
      <c r="G97" s="108"/>
      <c r="H97" s="108"/>
      <c r="I97" s="109"/>
      <c r="J97" s="143" t="str">
        <f t="shared" si="1"/>
        <v/>
      </c>
      <c r="K97" s="15"/>
      <c r="L97" s="15"/>
    </row>
    <row r="98" spans="1:12" s="11" customFormat="1" ht="27.75" customHeight="1">
      <c r="A98" s="15"/>
      <c r="B98" s="529"/>
      <c r="C98" s="530"/>
      <c r="D98" s="107"/>
      <c r="E98" s="108"/>
      <c r="F98" s="108"/>
      <c r="G98" s="108"/>
      <c r="H98" s="108"/>
      <c r="I98" s="109"/>
      <c r="J98" s="143" t="str">
        <f t="shared" si="1"/>
        <v/>
      </c>
      <c r="K98" s="15"/>
      <c r="L98" s="15"/>
    </row>
    <row r="99" spans="1:12" s="11" customFormat="1" ht="27.75" customHeight="1">
      <c r="A99" s="15"/>
      <c r="B99" s="529"/>
      <c r="C99" s="530"/>
      <c r="D99" s="107"/>
      <c r="E99" s="108"/>
      <c r="F99" s="108"/>
      <c r="G99" s="108"/>
      <c r="H99" s="108"/>
      <c r="I99" s="109"/>
      <c r="J99" s="143" t="str">
        <f t="shared" si="1"/>
        <v/>
      </c>
      <c r="K99" s="15"/>
      <c r="L99" s="15"/>
    </row>
    <row r="100" spans="1:12" s="11" customFormat="1" ht="27.75" customHeight="1">
      <c r="A100" s="15"/>
      <c r="B100" s="529"/>
      <c r="C100" s="530"/>
      <c r="D100" s="107"/>
      <c r="E100" s="108"/>
      <c r="F100" s="108"/>
      <c r="G100" s="108"/>
      <c r="H100" s="108"/>
      <c r="I100" s="109"/>
      <c r="J100" s="143" t="str">
        <f t="shared" si="1"/>
        <v/>
      </c>
      <c r="K100" s="15"/>
      <c r="L100" s="15"/>
    </row>
    <row r="101" spans="1:12" s="11" customFormat="1" ht="27.75" customHeight="1">
      <c r="A101" s="15"/>
      <c r="B101" s="529"/>
      <c r="C101" s="530"/>
      <c r="D101" s="107"/>
      <c r="E101" s="108"/>
      <c r="F101" s="108"/>
      <c r="G101" s="108"/>
      <c r="H101" s="108"/>
      <c r="I101" s="109"/>
      <c r="J101" s="143" t="str">
        <f t="shared" si="1"/>
        <v/>
      </c>
      <c r="K101" s="15"/>
      <c r="L101" s="15"/>
    </row>
    <row r="102" spans="1:12" s="11" customFormat="1" ht="27.75" customHeight="1">
      <c r="A102" s="15"/>
      <c r="B102" s="529"/>
      <c r="C102" s="530"/>
      <c r="D102" s="107"/>
      <c r="E102" s="108"/>
      <c r="F102" s="108"/>
      <c r="G102" s="108"/>
      <c r="H102" s="108"/>
      <c r="I102" s="109"/>
      <c r="J102" s="143" t="str">
        <f t="shared" si="1"/>
        <v/>
      </c>
      <c r="K102" s="15"/>
      <c r="L102" s="15"/>
    </row>
    <row r="103" spans="1:12" s="11" customFormat="1" ht="27.75" customHeight="1">
      <c r="A103" s="15"/>
      <c r="B103" s="529"/>
      <c r="C103" s="530"/>
      <c r="D103" s="107"/>
      <c r="E103" s="108"/>
      <c r="F103" s="108"/>
      <c r="G103" s="108"/>
      <c r="H103" s="108"/>
      <c r="I103" s="109"/>
      <c r="J103" s="143" t="str">
        <f t="shared" si="1"/>
        <v/>
      </c>
      <c r="K103" s="15"/>
      <c r="L103" s="15"/>
    </row>
    <row r="104" spans="1:12" s="11" customFormat="1" ht="27.75" customHeight="1">
      <c r="A104" s="15"/>
      <c r="B104" s="529"/>
      <c r="C104" s="530"/>
      <c r="D104" s="107"/>
      <c r="E104" s="108"/>
      <c r="F104" s="108"/>
      <c r="G104" s="108"/>
      <c r="H104" s="108"/>
      <c r="I104" s="109"/>
      <c r="J104" s="143" t="str">
        <f t="shared" si="1"/>
        <v/>
      </c>
      <c r="K104" s="15"/>
      <c r="L104" s="15"/>
    </row>
    <row r="105" spans="1:12" s="11" customFormat="1" ht="27.75" customHeight="1">
      <c r="A105" s="15"/>
      <c r="B105" s="529"/>
      <c r="C105" s="530"/>
      <c r="D105" s="107"/>
      <c r="E105" s="108"/>
      <c r="F105" s="108"/>
      <c r="G105" s="108"/>
      <c r="H105" s="108"/>
      <c r="I105" s="109"/>
      <c r="J105" s="143" t="str">
        <f t="shared" si="1"/>
        <v/>
      </c>
      <c r="K105" s="15"/>
      <c r="L105" s="15"/>
    </row>
    <row r="106" spans="1:12" s="11" customFormat="1" ht="27.75" customHeight="1">
      <c r="A106" s="15"/>
      <c r="B106" s="529"/>
      <c r="C106" s="530"/>
      <c r="D106" s="107"/>
      <c r="E106" s="108"/>
      <c r="F106" s="108"/>
      <c r="G106" s="108"/>
      <c r="H106" s="108"/>
      <c r="I106" s="109"/>
      <c r="J106" s="143" t="str">
        <f t="shared" si="1"/>
        <v/>
      </c>
      <c r="K106" s="15"/>
      <c r="L106" s="15"/>
    </row>
    <row r="107" spans="1:12" s="11" customFormat="1" ht="27.75" customHeight="1">
      <c r="A107" s="15"/>
      <c r="B107" s="529"/>
      <c r="C107" s="530"/>
      <c r="D107" s="107"/>
      <c r="E107" s="108"/>
      <c r="F107" s="108"/>
      <c r="G107" s="108"/>
      <c r="H107" s="108"/>
      <c r="I107" s="109"/>
      <c r="J107" s="143" t="str">
        <f t="shared" si="1"/>
        <v/>
      </c>
      <c r="K107" s="15"/>
      <c r="L107" s="15"/>
    </row>
    <row r="108" spans="1:12" s="11" customFormat="1" ht="27.75" customHeight="1">
      <c r="A108" s="15"/>
      <c r="B108" s="529"/>
      <c r="C108" s="530"/>
      <c r="D108" s="107"/>
      <c r="E108" s="108"/>
      <c r="F108" s="108"/>
      <c r="G108" s="108"/>
      <c r="H108" s="108"/>
      <c r="I108" s="109"/>
      <c r="J108" s="143" t="str">
        <f t="shared" si="1"/>
        <v/>
      </c>
      <c r="K108" s="15"/>
      <c r="L108" s="15"/>
    </row>
    <row r="109" spans="1:12" s="11" customFormat="1" ht="27.75" customHeight="1">
      <c r="A109" s="15"/>
      <c r="B109" s="529"/>
      <c r="C109" s="530"/>
      <c r="D109" s="107"/>
      <c r="E109" s="108"/>
      <c r="F109" s="108"/>
      <c r="G109" s="108"/>
      <c r="H109" s="108"/>
      <c r="I109" s="109"/>
      <c r="J109" s="143" t="str">
        <f t="shared" si="1"/>
        <v/>
      </c>
      <c r="K109" s="15"/>
      <c r="L109" s="15"/>
    </row>
    <row r="110" spans="1:12" s="11" customFormat="1" ht="27.75" customHeight="1">
      <c r="A110" s="15"/>
      <c r="B110" s="529"/>
      <c r="C110" s="530"/>
      <c r="D110" s="107"/>
      <c r="E110" s="108"/>
      <c r="F110" s="108"/>
      <c r="G110" s="108"/>
      <c r="H110" s="108"/>
      <c r="I110" s="109"/>
      <c r="J110" s="143" t="str">
        <f t="shared" si="1"/>
        <v/>
      </c>
      <c r="K110" s="15"/>
      <c r="L110" s="15"/>
    </row>
    <row r="111" spans="1:12" s="11" customFormat="1" ht="27.75" customHeight="1">
      <c r="A111" s="15"/>
      <c r="B111" s="529"/>
      <c r="C111" s="530"/>
      <c r="D111" s="107"/>
      <c r="E111" s="108"/>
      <c r="F111" s="108"/>
      <c r="G111" s="108"/>
      <c r="H111" s="108"/>
      <c r="I111" s="109"/>
      <c r="J111" s="143" t="str">
        <f t="shared" si="1"/>
        <v/>
      </c>
      <c r="K111" s="15"/>
      <c r="L111" s="15"/>
    </row>
    <row r="112" spans="1:12" s="11" customFormat="1" ht="27.75" customHeight="1">
      <c r="A112" s="15"/>
      <c r="B112" s="529"/>
      <c r="C112" s="530"/>
      <c r="D112" s="107"/>
      <c r="E112" s="108"/>
      <c r="F112" s="108"/>
      <c r="G112" s="108"/>
      <c r="H112" s="108"/>
      <c r="I112" s="109"/>
      <c r="J112" s="143" t="str">
        <f t="shared" si="1"/>
        <v/>
      </c>
      <c r="K112" s="15"/>
      <c r="L112" s="15"/>
    </row>
    <row r="113" spans="1:12" s="11" customFormat="1" ht="27.75" customHeight="1">
      <c r="A113" s="15"/>
      <c r="B113" s="529"/>
      <c r="C113" s="530"/>
      <c r="D113" s="107"/>
      <c r="E113" s="108"/>
      <c r="F113" s="108"/>
      <c r="G113" s="108"/>
      <c r="H113" s="108"/>
      <c r="I113" s="109"/>
      <c r="J113" s="143" t="str">
        <f t="shared" si="1"/>
        <v/>
      </c>
      <c r="K113" s="15"/>
      <c r="L113" s="15"/>
    </row>
    <row r="114" spans="1:12" s="11" customFormat="1" ht="27.75" customHeight="1">
      <c r="A114" s="15"/>
      <c r="B114" s="529"/>
      <c r="C114" s="530"/>
      <c r="D114" s="107"/>
      <c r="E114" s="108"/>
      <c r="F114" s="108"/>
      <c r="G114" s="108"/>
      <c r="H114" s="108"/>
      <c r="I114" s="109"/>
      <c r="J114" s="143" t="str">
        <f t="shared" si="1"/>
        <v/>
      </c>
      <c r="K114" s="15"/>
      <c r="L114" s="15"/>
    </row>
    <row r="115" spans="1:12" s="11" customFormat="1" ht="27.75" customHeight="1">
      <c r="A115" s="15"/>
      <c r="B115" s="529"/>
      <c r="C115" s="530"/>
      <c r="D115" s="107"/>
      <c r="E115" s="108"/>
      <c r="F115" s="108"/>
      <c r="G115" s="108"/>
      <c r="H115" s="108"/>
      <c r="I115" s="109"/>
      <c r="J115" s="143" t="str">
        <f t="shared" si="1"/>
        <v/>
      </c>
      <c r="K115" s="15"/>
      <c r="L115" s="15"/>
    </row>
    <row r="116" spans="1:12" s="11" customFormat="1" ht="27.75" customHeight="1">
      <c r="A116" s="15"/>
      <c r="B116" s="529"/>
      <c r="C116" s="530"/>
      <c r="D116" s="107"/>
      <c r="E116" s="108"/>
      <c r="F116" s="108"/>
      <c r="G116" s="108"/>
      <c r="H116" s="108"/>
      <c r="I116" s="109"/>
      <c r="J116" s="143" t="str">
        <f t="shared" si="1"/>
        <v/>
      </c>
      <c r="K116" s="15"/>
      <c r="L116" s="15"/>
    </row>
    <row r="117" spans="1:12" s="11" customFormat="1" ht="27.75" customHeight="1">
      <c r="A117" s="15"/>
      <c r="B117" s="529"/>
      <c r="C117" s="530"/>
      <c r="D117" s="107"/>
      <c r="E117" s="108"/>
      <c r="F117" s="108"/>
      <c r="G117" s="108"/>
      <c r="H117" s="108"/>
      <c r="I117" s="109"/>
      <c r="J117" s="143" t="str">
        <f t="shared" si="1"/>
        <v/>
      </c>
      <c r="K117" s="15"/>
      <c r="L117" s="15"/>
    </row>
    <row r="118" spans="1:12" s="11" customFormat="1" ht="27.75" customHeight="1">
      <c r="A118" s="15"/>
      <c r="B118" s="529"/>
      <c r="C118" s="530"/>
      <c r="D118" s="107"/>
      <c r="E118" s="108"/>
      <c r="F118" s="108"/>
      <c r="G118" s="108"/>
      <c r="H118" s="108"/>
      <c r="I118" s="109"/>
      <c r="J118" s="143" t="str">
        <f t="shared" si="1"/>
        <v/>
      </c>
      <c r="K118" s="15"/>
      <c r="L118" s="15"/>
    </row>
    <row r="119" spans="1:12" s="11" customFormat="1" ht="27.75" customHeight="1">
      <c r="A119" s="15"/>
      <c r="B119" s="529"/>
      <c r="C119" s="530"/>
      <c r="D119" s="107"/>
      <c r="E119" s="108"/>
      <c r="F119" s="108"/>
      <c r="G119" s="108"/>
      <c r="H119" s="108"/>
      <c r="I119" s="109"/>
      <c r="J119" s="143" t="str">
        <f t="shared" si="1"/>
        <v/>
      </c>
      <c r="K119" s="15"/>
      <c r="L119" s="15"/>
    </row>
    <row r="120" spans="1:12" s="11" customFormat="1" ht="27.75" customHeight="1">
      <c r="A120" s="15"/>
      <c r="B120" s="529"/>
      <c r="C120" s="530"/>
      <c r="D120" s="107"/>
      <c r="E120" s="108"/>
      <c r="F120" s="108"/>
      <c r="G120" s="108"/>
      <c r="H120" s="108"/>
      <c r="I120" s="109"/>
      <c r="J120" s="143" t="str">
        <f t="shared" si="1"/>
        <v/>
      </c>
      <c r="K120" s="15"/>
      <c r="L120" s="15"/>
    </row>
    <row r="121" spans="1:12" s="11" customFormat="1" ht="27.75" customHeight="1">
      <c r="A121" s="15"/>
      <c r="B121" s="529"/>
      <c r="C121" s="530"/>
      <c r="D121" s="107"/>
      <c r="E121" s="108"/>
      <c r="F121" s="108"/>
      <c r="G121" s="108"/>
      <c r="H121" s="108"/>
      <c r="I121" s="109"/>
      <c r="J121" s="143" t="str">
        <f t="shared" si="1"/>
        <v/>
      </c>
      <c r="K121" s="15"/>
      <c r="L121" s="15"/>
    </row>
    <row r="122" spans="1:12" s="11" customFormat="1" ht="27.75" customHeight="1">
      <c r="A122" s="15"/>
      <c r="B122" s="529"/>
      <c r="C122" s="530"/>
      <c r="D122" s="107"/>
      <c r="E122" s="108"/>
      <c r="F122" s="108"/>
      <c r="G122" s="108"/>
      <c r="H122" s="108"/>
      <c r="I122" s="109"/>
      <c r="J122" s="143" t="str">
        <f t="shared" si="1"/>
        <v/>
      </c>
      <c r="K122" s="15"/>
      <c r="L122" s="15"/>
    </row>
    <row r="123" spans="1:12" s="11" customFormat="1" ht="27.75" customHeight="1">
      <c r="A123" s="15"/>
      <c r="B123" s="529"/>
      <c r="C123" s="530"/>
      <c r="D123" s="107"/>
      <c r="E123" s="108"/>
      <c r="F123" s="108"/>
      <c r="G123" s="108"/>
      <c r="H123" s="108"/>
      <c r="I123" s="109"/>
      <c r="J123" s="143" t="str">
        <f t="shared" si="1"/>
        <v/>
      </c>
      <c r="K123" s="15"/>
      <c r="L123" s="15"/>
    </row>
    <row r="124" spans="1:12" s="11" customFormat="1" ht="27.75" customHeight="1">
      <c r="A124" s="15"/>
      <c r="B124" s="529"/>
      <c r="C124" s="530"/>
      <c r="D124" s="107"/>
      <c r="E124" s="108"/>
      <c r="F124" s="108"/>
      <c r="G124" s="108"/>
      <c r="H124" s="108"/>
      <c r="I124" s="109"/>
      <c r="J124" s="143" t="str">
        <f t="shared" si="1"/>
        <v/>
      </c>
      <c r="K124" s="15"/>
      <c r="L124" s="15"/>
    </row>
    <row r="125" spans="1:12" s="11" customFormat="1" ht="27.75" customHeight="1">
      <c r="A125" s="15"/>
      <c r="B125" s="529"/>
      <c r="C125" s="530"/>
      <c r="D125" s="107"/>
      <c r="E125" s="108"/>
      <c r="F125" s="108"/>
      <c r="G125" s="108"/>
      <c r="H125" s="108"/>
      <c r="I125" s="109"/>
      <c r="J125" s="143" t="str">
        <f t="shared" si="1"/>
        <v/>
      </c>
      <c r="K125" s="15"/>
      <c r="L125" s="15"/>
    </row>
    <row r="126" spans="1:12" s="11" customFormat="1" ht="27.75" customHeight="1">
      <c r="A126" s="15"/>
      <c r="B126" s="529"/>
      <c r="C126" s="530"/>
      <c r="D126" s="107"/>
      <c r="E126" s="108"/>
      <c r="F126" s="108"/>
      <c r="G126" s="108"/>
      <c r="H126" s="108"/>
      <c r="I126" s="109"/>
      <c r="J126" s="143" t="str">
        <f t="shared" si="1"/>
        <v/>
      </c>
      <c r="K126" s="15"/>
      <c r="L126" s="15"/>
    </row>
    <row r="127" spans="1:12" s="11" customFormat="1" ht="27.75" customHeight="1">
      <c r="A127" s="15"/>
      <c r="B127" s="529"/>
      <c r="C127" s="530"/>
      <c r="D127" s="107"/>
      <c r="E127" s="108"/>
      <c r="F127" s="108"/>
      <c r="G127" s="108"/>
      <c r="H127" s="108"/>
      <c r="I127" s="109"/>
      <c r="J127" s="143" t="str">
        <f t="shared" si="1"/>
        <v/>
      </c>
      <c r="K127" s="15"/>
      <c r="L127" s="15"/>
    </row>
    <row r="128" spans="1:12" s="11" customFormat="1" ht="27.75" customHeight="1">
      <c r="A128" s="15"/>
      <c r="B128" s="529"/>
      <c r="C128" s="530"/>
      <c r="D128" s="107"/>
      <c r="E128" s="108"/>
      <c r="F128" s="108"/>
      <c r="G128" s="108"/>
      <c r="H128" s="108"/>
      <c r="I128" s="109"/>
      <c r="J128" s="143" t="str">
        <f t="shared" si="1"/>
        <v/>
      </c>
      <c r="K128" s="15"/>
      <c r="L128" s="15"/>
    </row>
    <row r="129" spans="1:12" s="11" customFormat="1" ht="27.75" customHeight="1">
      <c r="A129" s="15"/>
      <c r="B129" s="529"/>
      <c r="C129" s="530"/>
      <c r="D129" s="107"/>
      <c r="E129" s="108"/>
      <c r="F129" s="108"/>
      <c r="G129" s="108"/>
      <c r="H129" s="108"/>
      <c r="I129" s="109"/>
      <c r="J129" s="143" t="str">
        <f t="shared" si="1"/>
        <v/>
      </c>
      <c r="K129" s="15"/>
      <c r="L129" s="15"/>
    </row>
    <row r="130" spans="1:12" s="11" customFormat="1" ht="27.75" customHeight="1">
      <c r="A130" s="15"/>
      <c r="B130" s="529"/>
      <c r="C130" s="530"/>
      <c r="D130" s="107"/>
      <c r="E130" s="108"/>
      <c r="F130" s="108"/>
      <c r="G130" s="108"/>
      <c r="H130" s="108"/>
      <c r="I130" s="109"/>
      <c r="J130" s="143" t="str">
        <f t="shared" si="1"/>
        <v/>
      </c>
      <c r="K130" s="15"/>
      <c r="L130" s="15"/>
    </row>
    <row r="131" spans="1:12" s="11" customFormat="1" ht="27.75" customHeight="1">
      <c r="A131" s="15"/>
      <c r="B131" s="529"/>
      <c r="C131" s="530"/>
      <c r="D131" s="107"/>
      <c r="E131" s="108"/>
      <c r="F131" s="108"/>
      <c r="G131" s="108"/>
      <c r="H131" s="108"/>
      <c r="I131" s="109"/>
      <c r="J131" s="143" t="str">
        <f t="shared" si="1"/>
        <v/>
      </c>
      <c r="K131" s="15"/>
      <c r="L131" s="15"/>
    </row>
    <row r="132" spans="1:12" s="11" customFormat="1" ht="27.75" customHeight="1">
      <c r="A132" s="15"/>
      <c r="B132" s="529"/>
      <c r="C132" s="530"/>
      <c r="D132" s="107"/>
      <c r="E132" s="108"/>
      <c r="F132" s="108"/>
      <c r="G132" s="108"/>
      <c r="H132" s="108"/>
      <c r="I132" s="109"/>
      <c r="J132" s="143" t="str">
        <f t="shared" si="1"/>
        <v/>
      </c>
      <c r="K132" s="15"/>
      <c r="L132" s="15"/>
    </row>
    <row r="133" spans="1:12" s="11" customFormat="1" ht="27.75" customHeight="1">
      <c r="A133" s="15"/>
      <c r="B133" s="529"/>
      <c r="C133" s="530"/>
      <c r="D133" s="107"/>
      <c r="E133" s="108"/>
      <c r="F133" s="108"/>
      <c r="G133" s="108"/>
      <c r="H133" s="108"/>
      <c r="I133" s="109"/>
      <c r="J133" s="143" t="str">
        <f t="shared" si="1"/>
        <v/>
      </c>
      <c r="K133" s="15"/>
      <c r="L133" s="15"/>
    </row>
    <row r="134" spans="1:12" s="11" customFormat="1" ht="27.75" customHeight="1">
      <c r="A134" s="15"/>
      <c r="B134" s="529"/>
      <c r="C134" s="530"/>
      <c r="D134" s="107"/>
      <c r="E134" s="108"/>
      <c r="F134" s="108"/>
      <c r="G134" s="108"/>
      <c r="H134" s="108"/>
      <c r="I134" s="109"/>
      <c r="J134" s="143" t="str">
        <f t="shared" si="1"/>
        <v/>
      </c>
      <c r="K134" s="15"/>
      <c r="L134" s="15"/>
    </row>
    <row r="135" spans="1:12" s="11" customFormat="1" ht="27.75" customHeight="1">
      <c r="A135" s="15"/>
      <c r="B135" s="529"/>
      <c r="C135" s="530"/>
      <c r="D135" s="107"/>
      <c r="E135" s="108"/>
      <c r="F135" s="108"/>
      <c r="G135" s="108"/>
      <c r="H135" s="108"/>
      <c r="I135" s="109"/>
      <c r="J135" s="143" t="str">
        <f t="shared" si="1"/>
        <v/>
      </c>
      <c r="K135" s="15"/>
      <c r="L135" s="15"/>
    </row>
    <row r="136" spans="1:12" s="11" customFormat="1" ht="27.75" customHeight="1">
      <c r="A136" s="15"/>
      <c r="B136" s="529"/>
      <c r="C136" s="530"/>
      <c r="D136" s="107"/>
      <c r="E136" s="108"/>
      <c r="F136" s="108"/>
      <c r="G136" s="108"/>
      <c r="H136" s="108"/>
      <c r="I136" s="109"/>
      <c r="J136" s="143" t="str">
        <f t="shared" ref="J136:J199" si="2">CONCATENATE(IF(AND(I137&lt;&gt;"",I136="")=TRUE,"Do NOT Skip Lines.",""),IF(AND(E136&lt;&gt;"",H136&lt;&gt;"",I136="")=TRUE," Countermeasure must be specified.",""),IF(AND(SUM(F136:G136)&gt;0,E136="yes")," PDO Crashes do not have injuries or fatalities.",""))</f>
        <v/>
      </c>
      <c r="K136" s="15"/>
      <c r="L136" s="15"/>
    </row>
    <row r="137" spans="1:12" s="11" customFormat="1" ht="27.75" customHeight="1">
      <c r="A137" s="15"/>
      <c r="B137" s="529"/>
      <c r="C137" s="530"/>
      <c r="D137" s="107"/>
      <c r="E137" s="108"/>
      <c r="F137" s="108"/>
      <c r="G137" s="108"/>
      <c r="H137" s="108"/>
      <c r="I137" s="109"/>
      <c r="J137" s="143" t="str">
        <f t="shared" si="2"/>
        <v/>
      </c>
      <c r="K137" s="15"/>
      <c r="L137" s="15"/>
    </row>
    <row r="138" spans="1:12" s="11" customFormat="1" ht="27.75" customHeight="1">
      <c r="A138" s="15"/>
      <c r="B138" s="529"/>
      <c r="C138" s="530"/>
      <c r="D138" s="107"/>
      <c r="E138" s="108"/>
      <c r="F138" s="108"/>
      <c r="G138" s="108"/>
      <c r="H138" s="108"/>
      <c r="I138" s="109"/>
      <c r="J138" s="143" t="str">
        <f t="shared" si="2"/>
        <v/>
      </c>
      <c r="K138" s="15"/>
      <c r="L138" s="15"/>
    </row>
    <row r="139" spans="1:12" s="11" customFormat="1" ht="27.75" customHeight="1">
      <c r="A139" s="15"/>
      <c r="B139" s="529"/>
      <c r="C139" s="530"/>
      <c r="D139" s="107"/>
      <c r="E139" s="108"/>
      <c r="F139" s="108"/>
      <c r="G139" s="108"/>
      <c r="H139" s="108"/>
      <c r="I139" s="109"/>
      <c r="J139" s="143" t="str">
        <f t="shared" si="2"/>
        <v/>
      </c>
      <c r="K139" s="15"/>
      <c r="L139" s="15"/>
    </row>
    <row r="140" spans="1:12" s="11" customFormat="1" ht="27.75" customHeight="1">
      <c r="A140" s="15"/>
      <c r="B140" s="529"/>
      <c r="C140" s="530"/>
      <c r="D140" s="107"/>
      <c r="E140" s="108"/>
      <c r="F140" s="108"/>
      <c r="G140" s="108"/>
      <c r="H140" s="108"/>
      <c r="I140" s="109"/>
      <c r="J140" s="143" t="str">
        <f t="shared" si="2"/>
        <v/>
      </c>
      <c r="K140" s="15"/>
      <c r="L140" s="15"/>
    </row>
    <row r="141" spans="1:12" s="11" customFormat="1" ht="27.75" customHeight="1">
      <c r="A141" s="15"/>
      <c r="B141" s="529"/>
      <c r="C141" s="530"/>
      <c r="D141" s="107"/>
      <c r="E141" s="108"/>
      <c r="F141" s="108"/>
      <c r="G141" s="108"/>
      <c r="H141" s="108"/>
      <c r="I141" s="109"/>
      <c r="J141" s="143" t="str">
        <f t="shared" si="2"/>
        <v/>
      </c>
      <c r="K141" s="15"/>
      <c r="L141" s="15"/>
    </row>
    <row r="142" spans="1:12" s="11" customFormat="1" ht="27.75" customHeight="1">
      <c r="A142" s="15"/>
      <c r="B142" s="529"/>
      <c r="C142" s="530"/>
      <c r="D142" s="107"/>
      <c r="E142" s="108"/>
      <c r="F142" s="108"/>
      <c r="G142" s="108"/>
      <c r="H142" s="108"/>
      <c r="I142" s="109"/>
      <c r="J142" s="143" t="str">
        <f t="shared" si="2"/>
        <v/>
      </c>
      <c r="K142" s="15"/>
      <c r="L142" s="15"/>
    </row>
    <row r="143" spans="1:12" s="11" customFormat="1" ht="27.75" customHeight="1">
      <c r="A143" s="15"/>
      <c r="B143" s="529"/>
      <c r="C143" s="530"/>
      <c r="D143" s="107"/>
      <c r="E143" s="108"/>
      <c r="F143" s="108"/>
      <c r="G143" s="108"/>
      <c r="H143" s="108"/>
      <c r="I143" s="109"/>
      <c r="J143" s="143" t="str">
        <f t="shared" si="2"/>
        <v/>
      </c>
      <c r="K143" s="15"/>
      <c r="L143" s="15"/>
    </row>
    <row r="144" spans="1:12" s="11" customFormat="1" ht="27.75" customHeight="1">
      <c r="A144" s="15"/>
      <c r="B144" s="529"/>
      <c r="C144" s="530"/>
      <c r="D144" s="107"/>
      <c r="E144" s="108"/>
      <c r="F144" s="108"/>
      <c r="G144" s="108"/>
      <c r="H144" s="108"/>
      <c r="I144" s="109"/>
      <c r="J144" s="143" t="str">
        <f t="shared" si="2"/>
        <v/>
      </c>
      <c r="K144" s="15"/>
      <c r="L144" s="15"/>
    </row>
    <row r="145" spans="1:12" s="11" customFormat="1" ht="27.75" customHeight="1">
      <c r="A145" s="15"/>
      <c r="B145" s="529"/>
      <c r="C145" s="530"/>
      <c r="D145" s="107"/>
      <c r="E145" s="108"/>
      <c r="F145" s="108"/>
      <c r="G145" s="108"/>
      <c r="H145" s="108"/>
      <c r="I145" s="109"/>
      <c r="J145" s="143" t="str">
        <f t="shared" si="2"/>
        <v/>
      </c>
      <c r="K145" s="15"/>
      <c r="L145" s="15"/>
    </row>
    <row r="146" spans="1:12" s="11" customFormat="1" ht="27.75" customHeight="1">
      <c r="A146" s="15"/>
      <c r="B146" s="529"/>
      <c r="C146" s="530"/>
      <c r="D146" s="107"/>
      <c r="E146" s="108"/>
      <c r="F146" s="108"/>
      <c r="G146" s="108"/>
      <c r="H146" s="108"/>
      <c r="I146" s="109"/>
      <c r="J146" s="143" t="str">
        <f t="shared" si="2"/>
        <v/>
      </c>
      <c r="K146" s="15"/>
      <c r="L146" s="15"/>
    </row>
    <row r="147" spans="1:12" s="11" customFormat="1" ht="27.75" customHeight="1">
      <c r="A147" s="15"/>
      <c r="B147" s="529"/>
      <c r="C147" s="530"/>
      <c r="D147" s="107"/>
      <c r="E147" s="108"/>
      <c r="F147" s="108"/>
      <c r="G147" s="108"/>
      <c r="H147" s="108"/>
      <c r="I147" s="109"/>
      <c r="J147" s="143" t="str">
        <f t="shared" si="2"/>
        <v/>
      </c>
      <c r="K147" s="15"/>
      <c r="L147" s="15"/>
    </row>
    <row r="148" spans="1:12" s="11" customFormat="1" ht="27.75" customHeight="1">
      <c r="A148" s="15"/>
      <c r="B148" s="529"/>
      <c r="C148" s="530"/>
      <c r="D148" s="107"/>
      <c r="E148" s="108"/>
      <c r="F148" s="108"/>
      <c r="G148" s="108"/>
      <c r="H148" s="108"/>
      <c r="I148" s="109"/>
      <c r="J148" s="143" t="str">
        <f t="shared" si="2"/>
        <v/>
      </c>
      <c r="K148" s="15"/>
      <c r="L148" s="15"/>
    </row>
    <row r="149" spans="1:12" s="11" customFormat="1" ht="27.75" customHeight="1">
      <c r="A149" s="15"/>
      <c r="B149" s="529"/>
      <c r="C149" s="530"/>
      <c r="D149" s="107"/>
      <c r="E149" s="108"/>
      <c r="F149" s="108"/>
      <c r="G149" s="108"/>
      <c r="H149" s="108"/>
      <c r="I149" s="109"/>
      <c r="J149" s="143" t="str">
        <f t="shared" si="2"/>
        <v/>
      </c>
      <c r="K149" s="15"/>
      <c r="L149" s="15"/>
    </row>
    <row r="150" spans="1:12" s="11" customFormat="1" ht="27.75" customHeight="1">
      <c r="A150" s="15"/>
      <c r="B150" s="529"/>
      <c r="C150" s="530"/>
      <c r="D150" s="107"/>
      <c r="E150" s="108"/>
      <c r="F150" s="108"/>
      <c r="G150" s="108"/>
      <c r="H150" s="108"/>
      <c r="I150" s="109"/>
      <c r="J150" s="143" t="str">
        <f t="shared" si="2"/>
        <v/>
      </c>
      <c r="K150" s="15"/>
      <c r="L150" s="15"/>
    </row>
    <row r="151" spans="1:12" s="11" customFormat="1" ht="27.75" customHeight="1">
      <c r="A151" s="15"/>
      <c r="B151" s="529"/>
      <c r="C151" s="530"/>
      <c r="D151" s="107"/>
      <c r="E151" s="108"/>
      <c r="F151" s="108"/>
      <c r="G151" s="108"/>
      <c r="H151" s="108"/>
      <c r="I151" s="109"/>
      <c r="J151" s="143" t="str">
        <f t="shared" si="2"/>
        <v/>
      </c>
      <c r="K151" s="15"/>
      <c r="L151" s="15"/>
    </row>
    <row r="152" spans="1:12" s="11" customFormat="1" ht="27.75" customHeight="1">
      <c r="A152" s="15"/>
      <c r="B152" s="529"/>
      <c r="C152" s="530"/>
      <c r="D152" s="107"/>
      <c r="E152" s="108"/>
      <c r="F152" s="108"/>
      <c r="G152" s="108"/>
      <c r="H152" s="108"/>
      <c r="I152" s="109"/>
      <c r="J152" s="143" t="str">
        <f t="shared" si="2"/>
        <v/>
      </c>
      <c r="K152" s="15"/>
      <c r="L152" s="15"/>
    </row>
    <row r="153" spans="1:12" s="11" customFormat="1" ht="27.75" customHeight="1">
      <c r="A153" s="15"/>
      <c r="B153" s="529"/>
      <c r="C153" s="530"/>
      <c r="D153" s="107"/>
      <c r="E153" s="108"/>
      <c r="F153" s="108"/>
      <c r="G153" s="108"/>
      <c r="H153" s="108"/>
      <c r="I153" s="109"/>
      <c r="J153" s="143" t="str">
        <f t="shared" si="2"/>
        <v/>
      </c>
      <c r="K153" s="15"/>
      <c r="L153" s="15"/>
    </row>
    <row r="154" spans="1:12" s="11" customFormat="1" ht="27.75" customHeight="1">
      <c r="A154" s="15"/>
      <c r="B154" s="529"/>
      <c r="C154" s="530"/>
      <c r="D154" s="107"/>
      <c r="E154" s="108"/>
      <c r="F154" s="108"/>
      <c r="G154" s="108"/>
      <c r="H154" s="108"/>
      <c r="I154" s="109"/>
      <c r="J154" s="143" t="str">
        <f t="shared" si="2"/>
        <v/>
      </c>
      <c r="K154" s="15"/>
      <c r="L154" s="15"/>
    </row>
    <row r="155" spans="1:12" s="11" customFormat="1" ht="27.75" customHeight="1">
      <c r="A155" s="15"/>
      <c r="B155" s="529"/>
      <c r="C155" s="530"/>
      <c r="D155" s="107"/>
      <c r="E155" s="108"/>
      <c r="F155" s="108"/>
      <c r="G155" s="108"/>
      <c r="H155" s="108"/>
      <c r="I155" s="109"/>
      <c r="J155" s="143" t="str">
        <f t="shared" si="2"/>
        <v/>
      </c>
      <c r="K155" s="15"/>
      <c r="L155" s="15"/>
    </row>
    <row r="156" spans="1:12" s="11" customFormat="1" ht="27.75" customHeight="1">
      <c r="A156" s="15"/>
      <c r="B156" s="529"/>
      <c r="C156" s="530"/>
      <c r="D156" s="107"/>
      <c r="E156" s="108"/>
      <c r="F156" s="108"/>
      <c r="G156" s="108"/>
      <c r="H156" s="108"/>
      <c r="I156" s="109"/>
      <c r="J156" s="143" t="str">
        <f t="shared" si="2"/>
        <v/>
      </c>
      <c r="K156" s="15"/>
      <c r="L156" s="15"/>
    </row>
    <row r="157" spans="1:12" s="11" customFormat="1" ht="27.75" customHeight="1">
      <c r="A157" s="15"/>
      <c r="B157" s="529"/>
      <c r="C157" s="530"/>
      <c r="D157" s="107"/>
      <c r="E157" s="108"/>
      <c r="F157" s="108"/>
      <c r="G157" s="108"/>
      <c r="H157" s="108"/>
      <c r="I157" s="109"/>
      <c r="J157" s="143" t="str">
        <f t="shared" si="2"/>
        <v/>
      </c>
      <c r="K157" s="15"/>
      <c r="L157" s="15"/>
    </row>
    <row r="158" spans="1:12" s="11" customFormat="1" ht="27.75" customHeight="1">
      <c r="A158" s="15"/>
      <c r="B158" s="529"/>
      <c r="C158" s="530"/>
      <c r="D158" s="107"/>
      <c r="E158" s="108"/>
      <c r="F158" s="108"/>
      <c r="G158" s="108"/>
      <c r="H158" s="108"/>
      <c r="I158" s="109"/>
      <c r="J158" s="143" t="str">
        <f t="shared" si="2"/>
        <v/>
      </c>
      <c r="K158" s="15"/>
      <c r="L158" s="15"/>
    </row>
    <row r="159" spans="1:12" s="11" customFormat="1" ht="27.75" customHeight="1">
      <c r="A159" s="15"/>
      <c r="B159" s="529"/>
      <c r="C159" s="530"/>
      <c r="D159" s="107"/>
      <c r="E159" s="108"/>
      <c r="F159" s="108"/>
      <c r="G159" s="108"/>
      <c r="H159" s="108"/>
      <c r="I159" s="109"/>
      <c r="J159" s="143" t="str">
        <f t="shared" si="2"/>
        <v/>
      </c>
      <c r="K159" s="15"/>
      <c r="L159" s="15"/>
    </row>
    <row r="160" spans="1:12" s="11" customFormat="1" ht="27.75" customHeight="1">
      <c r="A160" s="15"/>
      <c r="B160" s="529"/>
      <c r="C160" s="530"/>
      <c r="D160" s="107"/>
      <c r="E160" s="108"/>
      <c r="F160" s="108"/>
      <c r="G160" s="108"/>
      <c r="H160" s="108"/>
      <c r="I160" s="109"/>
      <c r="J160" s="143" t="str">
        <f t="shared" si="2"/>
        <v/>
      </c>
      <c r="K160" s="15"/>
      <c r="L160" s="15"/>
    </row>
    <row r="161" spans="1:12" s="11" customFormat="1" ht="27.75" customHeight="1">
      <c r="A161" s="15"/>
      <c r="B161" s="529"/>
      <c r="C161" s="530"/>
      <c r="D161" s="107"/>
      <c r="E161" s="108"/>
      <c r="F161" s="108"/>
      <c r="G161" s="108"/>
      <c r="H161" s="108"/>
      <c r="I161" s="109"/>
      <c r="J161" s="143" t="str">
        <f t="shared" si="2"/>
        <v/>
      </c>
      <c r="K161" s="15"/>
      <c r="L161" s="15"/>
    </row>
    <row r="162" spans="1:12" s="11" customFormat="1" ht="27.75" customHeight="1">
      <c r="A162" s="15"/>
      <c r="B162" s="529"/>
      <c r="C162" s="530"/>
      <c r="D162" s="107"/>
      <c r="E162" s="108"/>
      <c r="F162" s="108"/>
      <c r="G162" s="108"/>
      <c r="H162" s="108"/>
      <c r="I162" s="109"/>
      <c r="J162" s="143" t="str">
        <f t="shared" si="2"/>
        <v/>
      </c>
      <c r="K162" s="15"/>
      <c r="L162" s="15"/>
    </row>
    <row r="163" spans="1:12" s="11" customFormat="1" ht="27.75" customHeight="1">
      <c r="A163" s="15"/>
      <c r="B163" s="529"/>
      <c r="C163" s="530"/>
      <c r="D163" s="107"/>
      <c r="E163" s="108"/>
      <c r="F163" s="108"/>
      <c r="G163" s="108"/>
      <c r="H163" s="108"/>
      <c r="I163" s="109"/>
      <c r="J163" s="143" t="str">
        <f t="shared" si="2"/>
        <v/>
      </c>
      <c r="K163" s="15"/>
      <c r="L163" s="15"/>
    </row>
    <row r="164" spans="1:12" s="11" customFormat="1" ht="27.75" customHeight="1">
      <c r="A164" s="15"/>
      <c r="B164" s="529"/>
      <c r="C164" s="530"/>
      <c r="D164" s="107"/>
      <c r="E164" s="108"/>
      <c r="F164" s="108"/>
      <c r="G164" s="108"/>
      <c r="H164" s="108"/>
      <c r="I164" s="109"/>
      <c r="J164" s="143" t="str">
        <f t="shared" si="2"/>
        <v/>
      </c>
      <c r="K164" s="15"/>
      <c r="L164" s="15"/>
    </row>
    <row r="165" spans="1:12" s="11" customFormat="1" ht="27.75" customHeight="1">
      <c r="A165" s="15"/>
      <c r="B165" s="529"/>
      <c r="C165" s="530"/>
      <c r="D165" s="107"/>
      <c r="E165" s="108"/>
      <c r="F165" s="108"/>
      <c r="G165" s="108"/>
      <c r="H165" s="108"/>
      <c r="I165" s="109"/>
      <c r="J165" s="143" t="str">
        <f t="shared" si="2"/>
        <v/>
      </c>
      <c r="K165" s="15"/>
      <c r="L165" s="15"/>
    </row>
    <row r="166" spans="1:12" s="11" customFormat="1" ht="27.75" customHeight="1">
      <c r="A166" s="15"/>
      <c r="B166" s="529"/>
      <c r="C166" s="530"/>
      <c r="D166" s="107"/>
      <c r="E166" s="108"/>
      <c r="F166" s="108"/>
      <c r="G166" s="108"/>
      <c r="H166" s="108"/>
      <c r="I166" s="109"/>
      <c r="J166" s="143" t="str">
        <f t="shared" si="2"/>
        <v/>
      </c>
      <c r="K166" s="15"/>
      <c r="L166" s="15"/>
    </row>
    <row r="167" spans="1:12" s="11" customFormat="1" ht="27.75" customHeight="1">
      <c r="A167" s="15"/>
      <c r="B167" s="529"/>
      <c r="C167" s="530"/>
      <c r="D167" s="107"/>
      <c r="E167" s="108"/>
      <c r="F167" s="108"/>
      <c r="G167" s="108"/>
      <c r="H167" s="108"/>
      <c r="I167" s="109"/>
      <c r="J167" s="143" t="str">
        <f t="shared" si="2"/>
        <v/>
      </c>
      <c r="K167" s="15"/>
      <c r="L167" s="15"/>
    </row>
    <row r="168" spans="1:12" s="11" customFormat="1" ht="27.75" customHeight="1">
      <c r="A168" s="15"/>
      <c r="B168" s="529"/>
      <c r="C168" s="530"/>
      <c r="D168" s="107"/>
      <c r="E168" s="108"/>
      <c r="F168" s="108"/>
      <c r="G168" s="108"/>
      <c r="H168" s="108"/>
      <c r="I168" s="109"/>
      <c r="J168" s="143" t="str">
        <f t="shared" si="2"/>
        <v/>
      </c>
      <c r="K168" s="15"/>
      <c r="L168" s="15"/>
    </row>
    <row r="169" spans="1:12" s="11" customFormat="1" ht="27.75" customHeight="1">
      <c r="A169" s="15"/>
      <c r="B169" s="529"/>
      <c r="C169" s="530"/>
      <c r="D169" s="107"/>
      <c r="E169" s="108"/>
      <c r="F169" s="108"/>
      <c r="G169" s="108"/>
      <c r="H169" s="108"/>
      <c r="I169" s="109"/>
      <c r="J169" s="143" t="str">
        <f t="shared" si="2"/>
        <v/>
      </c>
      <c r="K169" s="15"/>
      <c r="L169" s="15"/>
    </row>
    <row r="170" spans="1:12" s="11" customFormat="1" ht="27.75" customHeight="1">
      <c r="A170" s="15"/>
      <c r="B170" s="529"/>
      <c r="C170" s="530"/>
      <c r="D170" s="107"/>
      <c r="E170" s="108"/>
      <c r="F170" s="108"/>
      <c r="G170" s="108"/>
      <c r="H170" s="108"/>
      <c r="I170" s="109"/>
      <c r="J170" s="143" t="str">
        <f t="shared" si="2"/>
        <v/>
      </c>
      <c r="K170" s="15"/>
      <c r="L170" s="15"/>
    </row>
    <row r="171" spans="1:12" s="11" customFormat="1" ht="27.75" customHeight="1">
      <c r="A171" s="15"/>
      <c r="B171" s="529"/>
      <c r="C171" s="530"/>
      <c r="D171" s="107"/>
      <c r="E171" s="108"/>
      <c r="F171" s="108"/>
      <c r="G171" s="108"/>
      <c r="H171" s="108"/>
      <c r="I171" s="109"/>
      <c r="J171" s="143" t="str">
        <f t="shared" si="2"/>
        <v/>
      </c>
      <c r="K171" s="15"/>
      <c r="L171" s="15"/>
    </row>
    <row r="172" spans="1:12" s="11" customFormat="1" ht="27.75" customHeight="1">
      <c r="A172" s="15"/>
      <c r="B172" s="529"/>
      <c r="C172" s="530"/>
      <c r="D172" s="107"/>
      <c r="E172" s="108"/>
      <c r="F172" s="108"/>
      <c r="G172" s="108"/>
      <c r="H172" s="108"/>
      <c r="I172" s="109"/>
      <c r="J172" s="143" t="str">
        <f t="shared" si="2"/>
        <v/>
      </c>
      <c r="K172" s="15"/>
      <c r="L172" s="15"/>
    </row>
    <row r="173" spans="1:12" s="11" customFormat="1" ht="27.75" customHeight="1">
      <c r="A173" s="15"/>
      <c r="B173" s="529"/>
      <c r="C173" s="530"/>
      <c r="D173" s="107"/>
      <c r="E173" s="108"/>
      <c r="F173" s="108"/>
      <c r="G173" s="108"/>
      <c r="H173" s="108"/>
      <c r="I173" s="109"/>
      <c r="J173" s="143" t="str">
        <f t="shared" si="2"/>
        <v/>
      </c>
      <c r="K173" s="15"/>
      <c r="L173" s="15"/>
    </row>
    <row r="174" spans="1:12" s="11" customFormat="1" ht="27.75" customHeight="1">
      <c r="A174" s="15"/>
      <c r="B174" s="529"/>
      <c r="C174" s="530"/>
      <c r="D174" s="107"/>
      <c r="E174" s="108"/>
      <c r="F174" s="108"/>
      <c r="G174" s="108"/>
      <c r="H174" s="108"/>
      <c r="I174" s="109"/>
      <c r="J174" s="143" t="str">
        <f t="shared" si="2"/>
        <v/>
      </c>
      <c r="K174" s="15"/>
      <c r="L174" s="15"/>
    </row>
    <row r="175" spans="1:12" s="11" customFormat="1" ht="27.75" customHeight="1">
      <c r="A175" s="15"/>
      <c r="B175" s="529"/>
      <c r="C175" s="530"/>
      <c r="D175" s="107"/>
      <c r="E175" s="108"/>
      <c r="F175" s="108"/>
      <c r="G175" s="108"/>
      <c r="H175" s="108"/>
      <c r="I175" s="109"/>
      <c r="J175" s="143" t="str">
        <f t="shared" si="2"/>
        <v/>
      </c>
      <c r="K175" s="15"/>
      <c r="L175" s="15"/>
    </row>
    <row r="176" spans="1:12" s="11" customFormat="1" ht="27.75" customHeight="1">
      <c r="A176" s="15"/>
      <c r="B176" s="529"/>
      <c r="C176" s="530"/>
      <c r="D176" s="107"/>
      <c r="E176" s="108"/>
      <c r="F176" s="108"/>
      <c r="G176" s="108"/>
      <c r="H176" s="108"/>
      <c r="I176" s="109"/>
      <c r="J176" s="143" t="str">
        <f t="shared" si="2"/>
        <v/>
      </c>
      <c r="K176" s="15"/>
      <c r="L176" s="15"/>
    </row>
    <row r="177" spans="1:12" s="11" customFormat="1" ht="27.75" customHeight="1">
      <c r="A177" s="15"/>
      <c r="B177" s="529"/>
      <c r="C177" s="530"/>
      <c r="D177" s="107"/>
      <c r="E177" s="108"/>
      <c r="F177" s="108"/>
      <c r="G177" s="108"/>
      <c r="H177" s="108"/>
      <c r="I177" s="109"/>
      <c r="J177" s="143" t="str">
        <f t="shared" si="2"/>
        <v/>
      </c>
      <c r="K177" s="15"/>
      <c r="L177" s="15"/>
    </row>
    <row r="178" spans="1:12" s="11" customFormat="1" ht="27.75" customHeight="1">
      <c r="A178" s="15"/>
      <c r="B178" s="529"/>
      <c r="C178" s="530"/>
      <c r="D178" s="107"/>
      <c r="E178" s="108"/>
      <c r="F178" s="108"/>
      <c r="G178" s="108"/>
      <c r="H178" s="108"/>
      <c r="I178" s="109"/>
      <c r="J178" s="143" t="str">
        <f t="shared" si="2"/>
        <v/>
      </c>
      <c r="K178" s="15"/>
      <c r="L178" s="15"/>
    </row>
    <row r="179" spans="1:12" s="11" customFormat="1" ht="27.75" customHeight="1">
      <c r="A179" s="15"/>
      <c r="B179" s="529"/>
      <c r="C179" s="530"/>
      <c r="D179" s="107"/>
      <c r="E179" s="108"/>
      <c r="F179" s="108"/>
      <c r="G179" s="108"/>
      <c r="H179" s="108"/>
      <c r="I179" s="109"/>
      <c r="J179" s="143" t="str">
        <f t="shared" si="2"/>
        <v/>
      </c>
      <c r="K179" s="15"/>
      <c r="L179" s="15"/>
    </row>
    <row r="180" spans="1:12" s="11" customFormat="1" ht="27.75" customHeight="1">
      <c r="A180" s="15"/>
      <c r="B180" s="529"/>
      <c r="C180" s="530"/>
      <c r="D180" s="107"/>
      <c r="E180" s="108"/>
      <c r="F180" s="108"/>
      <c r="G180" s="108"/>
      <c r="H180" s="108"/>
      <c r="I180" s="109"/>
      <c r="J180" s="143" t="str">
        <f t="shared" si="2"/>
        <v/>
      </c>
      <c r="K180" s="15"/>
      <c r="L180" s="15"/>
    </row>
    <row r="181" spans="1:12" s="11" customFormat="1" ht="27.75" customHeight="1">
      <c r="A181" s="15"/>
      <c r="B181" s="529"/>
      <c r="C181" s="530"/>
      <c r="D181" s="107"/>
      <c r="E181" s="108"/>
      <c r="F181" s="108"/>
      <c r="G181" s="108"/>
      <c r="H181" s="108"/>
      <c r="I181" s="109"/>
      <c r="J181" s="143" t="str">
        <f t="shared" si="2"/>
        <v/>
      </c>
      <c r="K181" s="15"/>
      <c r="L181" s="15"/>
    </row>
    <row r="182" spans="1:12" s="11" customFormat="1" ht="27.75" customHeight="1">
      <c r="A182" s="15"/>
      <c r="B182" s="529"/>
      <c r="C182" s="530"/>
      <c r="D182" s="107"/>
      <c r="E182" s="108"/>
      <c r="F182" s="108"/>
      <c r="G182" s="108"/>
      <c r="H182" s="108"/>
      <c r="I182" s="109"/>
      <c r="J182" s="143" t="str">
        <f t="shared" si="2"/>
        <v/>
      </c>
      <c r="K182" s="15"/>
      <c r="L182" s="15"/>
    </row>
    <row r="183" spans="1:12" s="11" customFormat="1" ht="27.75" customHeight="1">
      <c r="A183" s="15"/>
      <c r="B183" s="529"/>
      <c r="C183" s="530"/>
      <c r="D183" s="107"/>
      <c r="E183" s="108"/>
      <c r="F183" s="108"/>
      <c r="G183" s="108"/>
      <c r="H183" s="108"/>
      <c r="I183" s="109"/>
      <c r="J183" s="143" t="str">
        <f t="shared" si="2"/>
        <v/>
      </c>
      <c r="K183" s="15"/>
      <c r="L183" s="15"/>
    </row>
    <row r="184" spans="1:12" s="11" customFormat="1" ht="27.75" customHeight="1">
      <c r="A184" s="15"/>
      <c r="B184" s="529"/>
      <c r="C184" s="530"/>
      <c r="D184" s="107"/>
      <c r="E184" s="108"/>
      <c r="F184" s="108"/>
      <c r="G184" s="108"/>
      <c r="H184" s="108"/>
      <c r="I184" s="109"/>
      <c r="J184" s="143" t="str">
        <f t="shared" si="2"/>
        <v/>
      </c>
      <c r="K184" s="15"/>
      <c r="L184" s="15"/>
    </row>
    <row r="185" spans="1:12" s="11" customFormat="1" ht="27.75" customHeight="1">
      <c r="A185" s="15"/>
      <c r="B185" s="529"/>
      <c r="C185" s="530"/>
      <c r="D185" s="107"/>
      <c r="E185" s="108"/>
      <c r="F185" s="108"/>
      <c r="G185" s="108"/>
      <c r="H185" s="108"/>
      <c r="I185" s="109"/>
      <c r="J185" s="143" t="str">
        <f t="shared" si="2"/>
        <v/>
      </c>
      <c r="K185" s="15"/>
      <c r="L185" s="15"/>
    </row>
    <row r="186" spans="1:12" s="11" customFormat="1" ht="27.75" customHeight="1">
      <c r="A186" s="15"/>
      <c r="B186" s="529"/>
      <c r="C186" s="530"/>
      <c r="D186" s="107"/>
      <c r="E186" s="108"/>
      <c r="F186" s="108"/>
      <c r="G186" s="108"/>
      <c r="H186" s="108"/>
      <c r="I186" s="109"/>
      <c r="J186" s="143" t="str">
        <f t="shared" si="2"/>
        <v/>
      </c>
      <c r="K186" s="15"/>
      <c r="L186" s="15"/>
    </row>
    <row r="187" spans="1:12" s="11" customFormat="1" ht="27.75" customHeight="1">
      <c r="A187" s="15"/>
      <c r="B187" s="529"/>
      <c r="C187" s="530"/>
      <c r="D187" s="107"/>
      <c r="E187" s="108"/>
      <c r="F187" s="108"/>
      <c r="G187" s="108"/>
      <c r="H187" s="108"/>
      <c r="I187" s="109"/>
      <c r="J187" s="143" t="str">
        <f t="shared" si="2"/>
        <v/>
      </c>
      <c r="K187" s="15"/>
      <c r="L187" s="15"/>
    </row>
    <row r="188" spans="1:12" s="11" customFormat="1" ht="27.75" customHeight="1">
      <c r="A188" s="15"/>
      <c r="B188" s="529"/>
      <c r="C188" s="530"/>
      <c r="D188" s="107"/>
      <c r="E188" s="108"/>
      <c r="F188" s="108"/>
      <c r="G188" s="108"/>
      <c r="H188" s="108"/>
      <c r="I188" s="109"/>
      <c r="J188" s="143" t="str">
        <f t="shared" si="2"/>
        <v/>
      </c>
      <c r="K188" s="15"/>
      <c r="L188" s="15"/>
    </row>
    <row r="189" spans="1:12" s="11" customFormat="1" ht="27.75" customHeight="1">
      <c r="A189" s="15"/>
      <c r="B189" s="529"/>
      <c r="C189" s="530"/>
      <c r="D189" s="107"/>
      <c r="E189" s="108"/>
      <c r="F189" s="108"/>
      <c r="G189" s="108"/>
      <c r="H189" s="108"/>
      <c r="I189" s="109"/>
      <c r="J189" s="143" t="str">
        <f t="shared" si="2"/>
        <v/>
      </c>
      <c r="K189" s="15"/>
      <c r="L189" s="15"/>
    </row>
    <row r="190" spans="1:12" s="11" customFormat="1" ht="27.75" customHeight="1">
      <c r="A190" s="15"/>
      <c r="B190" s="529"/>
      <c r="C190" s="530"/>
      <c r="D190" s="107"/>
      <c r="E190" s="108"/>
      <c r="F190" s="108"/>
      <c r="G190" s="108"/>
      <c r="H190" s="108"/>
      <c r="I190" s="109"/>
      <c r="J190" s="143" t="str">
        <f t="shared" si="2"/>
        <v/>
      </c>
      <c r="K190" s="15"/>
      <c r="L190" s="15"/>
    </row>
    <row r="191" spans="1:12" s="11" customFormat="1" ht="27.75" customHeight="1">
      <c r="A191" s="15"/>
      <c r="B191" s="529"/>
      <c r="C191" s="530"/>
      <c r="D191" s="107"/>
      <c r="E191" s="108"/>
      <c r="F191" s="108"/>
      <c r="G191" s="108"/>
      <c r="H191" s="108"/>
      <c r="I191" s="109"/>
      <c r="J191" s="143" t="str">
        <f t="shared" si="2"/>
        <v/>
      </c>
      <c r="K191" s="15"/>
      <c r="L191" s="15"/>
    </row>
    <row r="192" spans="1:12" s="11" customFormat="1" ht="27.75" customHeight="1">
      <c r="A192" s="15"/>
      <c r="B192" s="529"/>
      <c r="C192" s="530"/>
      <c r="D192" s="107"/>
      <c r="E192" s="108"/>
      <c r="F192" s="108"/>
      <c r="G192" s="108"/>
      <c r="H192" s="108"/>
      <c r="I192" s="109"/>
      <c r="J192" s="143" t="str">
        <f t="shared" si="2"/>
        <v/>
      </c>
      <c r="K192" s="15"/>
      <c r="L192" s="15"/>
    </row>
    <row r="193" spans="1:12" s="11" customFormat="1" ht="27.75" customHeight="1">
      <c r="A193" s="15"/>
      <c r="B193" s="529"/>
      <c r="C193" s="530"/>
      <c r="D193" s="107"/>
      <c r="E193" s="108"/>
      <c r="F193" s="108"/>
      <c r="G193" s="108"/>
      <c r="H193" s="108"/>
      <c r="I193" s="109"/>
      <c r="J193" s="143" t="str">
        <f t="shared" si="2"/>
        <v/>
      </c>
      <c r="K193" s="15"/>
      <c r="L193" s="15"/>
    </row>
    <row r="194" spans="1:12" s="11" customFormat="1" ht="27.75" customHeight="1">
      <c r="A194" s="15"/>
      <c r="B194" s="529"/>
      <c r="C194" s="530"/>
      <c r="D194" s="107"/>
      <c r="E194" s="108"/>
      <c r="F194" s="108"/>
      <c r="G194" s="108"/>
      <c r="H194" s="108"/>
      <c r="I194" s="109"/>
      <c r="J194" s="143" t="str">
        <f t="shared" si="2"/>
        <v/>
      </c>
      <c r="K194" s="15"/>
      <c r="L194" s="15"/>
    </row>
    <row r="195" spans="1:12" s="11" customFormat="1" ht="27.75" customHeight="1">
      <c r="A195" s="15"/>
      <c r="B195" s="529"/>
      <c r="C195" s="530"/>
      <c r="D195" s="107"/>
      <c r="E195" s="108"/>
      <c r="F195" s="108"/>
      <c r="G195" s="108"/>
      <c r="H195" s="108"/>
      <c r="I195" s="109"/>
      <c r="J195" s="143" t="str">
        <f t="shared" si="2"/>
        <v/>
      </c>
      <c r="K195" s="15"/>
      <c r="L195" s="15"/>
    </row>
    <row r="196" spans="1:12" s="11" customFormat="1" ht="27.75" customHeight="1">
      <c r="A196" s="15"/>
      <c r="B196" s="529"/>
      <c r="C196" s="530"/>
      <c r="D196" s="107"/>
      <c r="E196" s="108"/>
      <c r="F196" s="108"/>
      <c r="G196" s="108"/>
      <c r="H196" s="108"/>
      <c r="I196" s="109"/>
      <c r="J196" s="143" t="str">
        <f t="shared" si="2"/>
        <v/>
      </c>
      <c r="K196" s="15"/>
      <c r="L196" s="15"/>
    </row>
    <row r="197" spans="1:12" s="11" customFormat="1" ht="27.75" customHeight="1">
      <c r="A197" s="15"/>
      <c r="B197" s="529"/>
      <c r="C197" s="530"/>
      <c r="D197" s="107"/>
      <c r="E197" s="108"/>
      <c r="F197" s="108"/>
      <c r="G197" s="108"/>
      <c r="H197" s="108"/>
      <c r="I197" s="109"/>
      <c r="J197" s="143" t="str">
        <f t="shared" si="2"/>
        <v/>
      </c>
      <c r="K197" s="15"/>
      <c r="L197" s="15"/>
    </row>
    <row r="198" spans="1:12" s="11" customFormat="1" ht="27.75" customHeight="1">
      <c r="A198" s="15"/>
      <c r="B198" s="529"/>
      <c r="C198" s="530"/>
      <c r="D198" s="107"/>
      <c r="E198" s="108"/>
      <c r="F198" s="108"/>
      <c r="G198" s="108"/>
      <c r="H198" s="108"/>
      <c r="I198" s="109"/>
      <c r="J198" s="143" t="str">
        <f t="shared" si="2"/>
        <v/>
      </c>
      <c r="K198" s="15"/>
      <c r="L198" s="15"/>
    </row>
    <row r="199" spans="1:12" s="11" customFormat="1" ht="27.75" customHeight="1">
      <c r="A199" s="15"/>
      <c r="B199" s="529"/>
      <c r="C199" s="530"/>
      <c r="D199" s="107"/>
      <c r="E199" s="108"/>
      <c r="F199" s="108"/>
      <c r="G199" s="108"/>
      <c r="H199" s="108"/>
      <c r="I199" s="109"/>
      <c r="J199" s="143" t="str">
        <f t="shared" si="2"/>
        <v/>
      </c>
      <c r="K199" s="15"/>
      <c r="L199" s="15"/>
    </row>
    <row r="200" spans="1:12" s="11" customFormat="1" ht="27.75" customHeight="1">
      <c r="A200" s="15"/>
      <c r="B200" s="529"/>
      <c r="C200" s="530"/>
      <c r="D200" s="107"/>
      <c r="E200" s="108"/>
      <c r="F200" s="108"/>
      <c r="G200" s="108"/>
      <c r="H200" s="108"/>
      <c r="I200" s="109"/>
      <c r="J200" s="143" t="str">
        <f t="shared" ref="J200:J263" si="3">CONCATENATE(IF(AND(I201&lt;&gt;"",I200="")=TRUE,"Do NOT Skip Lines.",""),IF(AND(E200&lt;&gt;"",H200&lt;&gt;"",I200="")=TRUE," Countermeasure must be specified.",""),IF(AND(SUM(F200:G200)&gt;0,E200="yes")," PDO Crashes do not have injuries or fatalities.",""))</f>
        <v/>
      </c>
      <c r="K200" s="15"/>
      <c r="L200" s="15"/>
    </row>
    <row r="201" spans="1:12" s="11" customFormat="1" ht="27.75" customHeight="1">
      <c r="A201" s="15"/>
      <c r="B201" s="529"/>
      <c r="C201" s="530"/>
      <c r="D201" s="107"/>
      <c r="E201" s="108"/>
      <c r="F201" s="108"/>
      <c r="G201" s="108"/>
      <c r="H201" s="108"/>
      <c r="I201" s="109"/>
      <c r="J201" s="143" t="str">
        <f t="shared" si="3"/>
        <v/>
      </c>
      <c r="K201" s="15"/>
      <c r="L201" s="15"/>
    </row>
    <row r="202" spans="1:12" s="11" customFormat="1" ht="27.75" customHeight="1">
      <c r="A202" s="15"/>
      <c r="B202" s="529"/>
      <c r="C202" s="530"/>
      <c r="D202" s="107"/>
      <c r="E202" s="108"/>
      <c r="F202" s="108"/>
      <c r="G202" s="108"/>
      <c r="H202" s="108"/>
      <c r="I202" s="109"/>
      <c r="J202" s="143" t="str">
        <f t="shared" si="3"/>
        <v/>
      </c>
      <c r="K202" s="15"/>
      <c r="L202" s="15"/>
    </row>
    <row r="203" spans="1:12" s="11" customFormat="1" ht="27.75" customHeight="1">
      <c r="A203" s="15"/>
      <c r="B203" s="529"/>
      <c r="C203" s="530"/>
      <c r="D203" s="107"/>
      <c r="E203" s="108"/>
      <c r="F203" s="108"/>
      <c r="G203" s="108"/>
      <c r="H203" s="108"/>
      <c r="I203" s="109"/>
      <c r="J203" s="143" t="str">
        <f t="shared" si="3"/>
        <v/>
      </c>
      <c r="K203" s="15"/>
      <c r="L203" s="15"/>
    </row>
    <row r="204" spans="1:12" s="11" customFormat="1" ht="27.75" customHeight="1">
      <c r="A204" s="15"/>
      <c r="B204" s="529"/>
      <c r="C204" s="530"/>
      <c r="D204" s="107"/>
      <c r="E204" s="108"/>
      <c r="F204" s="108"/>
      <c r="G204" s="108"/>
      <c r="H204" s="108"/>
      <c r="I204" s="109"/>
      <c r="J204" s="143" t="str">
        <f t="shared" si="3"/>
        <v/>
      </c>
      <c r="K204" s="15"/>
      <c r="L204" s="15"/>
    </row>
    <row r="205" spans="1:12" s="11" customFormat="1" ht="27.75" customHeight="1">
      <c r="A205" s="15"/>
      <c r="B205" s="529"/>
      <c r="C205" s="530"/>
      <c r="D205" s="107"/>
      <c r="E205" s="108"/>
      <c r="F205" s="108"/>
      <c r="G205" s="108"/>
      <c r="H205" s="108"/>
      <c r="I205" s="109"/>
      <c r="J205" s="143" t="str">
        <f t="shared" si="3"/>
        <v/>
      </c>
      <c r="K205" s="15"/>
      <c r="L205" s="15"/>
    </row>
    <row r="206" spans="1:12" s="11" customFormat="1" ht="27.75" customHeight="1">
      <c r="A206" s="15"/>
      <c r="B206" s="529"/>
      <c r="C206" s="530"/>
      <c r="D206" s="107"/>
      <c r="E206" s="108"/>
      <c r="F206" s="108"/>
      <c r="G206" s="108"/>
      <c r="H206" s="108"/>
      <c r="I206" s="109"/>
      <c r="J206" s="143" t="str">
        <f t="shared" si="3"/>
        <v/>
      </c>
      <c r="K206" s="15"/>
      <c r="L206" s="15"/>
    </row>
    <row r="207" spans="1:12" s="11" customFormat="1" ht="27.75" customHeight="1">
      <c r="A207" s="15"/>
      <c r="B207" s="529"/>
      <c r="C207" s="530"/>
      <c r="D207" s="107"/>
      <c r="E207" s="108"/>
      <c r="F207" s="108"/>
      <c r="G207" s="108"/>
      <c r="H207" s="108"/>
      <c r="I207" s="109"/>
      <c r="J207" s="143" t="str">
        <f t="shared" si="3"/>
        <v/>
      </c>
      <c r="K207" s="15"/>
      <c r="L207" s="15"/>
    </row>
    <row r="208" spans="1:12" s="11" customFormat="1" ht="27.75" customHeight="1">
      <c r="A208" s="15"/>
      <c r="B208" s="529"/>
      <c r="C208" s="530"/>
      <c r="D208" s="107"/>
      <c r="E208" s="108"/>
      <c r="F208" s="108"/>
      <c r="G208" s="108"/>
      <c r="H208" s="108"/>
      <c r="I208" s="109"/>
      <c r="J208" s="143" t="str">
        <f t="shared" si="3"/>
        <v/>
      </c>
      <c r="K208" s="15"/>
      <c r="L208" s="15"/>
    </row>
    <row r="209" spans="1:12" s="11" customFormat="1" ht="27.75" customHeight="1">
      <c r="A209" s="15"/>
      <c r="B209" s="529"/>
      <c r="C209" s="530"/>
      <c r="D209" s="107"/>
      <c r="E209" s="108"/>
      <c r="F209" s="108"/>
      <c r="G209" s="108"/>
      <c r="H209" s="108"/>
      <c r="I209" s="109"/>
      <c r="J209" s="143" t="str">
        <f t="shared" si="3"/>
        <v/>
      </c>
      <c r="K209" s="15"/>
      <c r="L209" s="15"/>
    </row>
    <row r="210" spans="1:12" s="11" customFormat="1" ht="27.75" customHeight="1">
      <c r="A210" s="15"/>
      <c r="B210" s="529"/>
      <c r="C210" s="530"/>
      <c r="D210" s="107"/>
      <c r="E210" s="108"/>
      <c r="F210" s="108"/>
      <c r="G210" s="108"/>
      <c r="H210" s="108"/>
      <c r="I210" s="109"/>
      <c r="J210" s="143" t="str">
        <f t="shared" si="3"/>
        <v/>
      </c>
      <c r="K210" s="15"/>
      <c r="L210" s="15"/>
    </row>
    <row r="211" spans="1:12" s="11" customFormat="1" ht="27.75" customHeight="1">
      <c r="A211" s="15"/>
      <c r="B211" s="529"/>
      <c r="C211" s="530"/>
      <c r="D211" s="107"/>
      <c r="E211" s="108"/>
      <c r="F211" s="108"/>
      <c r="G211" s="108"/>
      <c r="H211" s="108"/>
      <c r="I211" s="109"/>
      <c r="J211" s="143" t="str">
        <f t="shared" si="3"/>
        <v/>
      </c>
      <c r="K211" s="15"/>
      <c r="L211" s="15"/>
    </row>
    <row r="212" spans="1:12" s="11" customFormat="1" ht="27.75" customHeight="1">
      <c r="A212" s="15"/>
      <c r="B212" s="529"/>
      <c r="C212" s="530"/>
      <c r="D212" s="107"/>
      <c r="E212" s="108"/>
      <c r="F212" s="108"/>
      <c r="G212" s="108"/>
      <c r="H212" s="108"/>
      <c r="I212" s="109"/>
      <c r="J212" s="143" t="str">
        <f t="shared" si="3"/>
        <v/>
      </c>
      <c r="K212" s="15"/>
      <c r="L212" s="15"/>
    </row>
    <row r="213" spans="1:12" s="11" customFormat="1" ht="27.75" customHeight="1">
      <c r="A213" s="15"/>
      <c r="B213" s="529"/>
      <c r="C213" s="530"/>
      <c r="D213" s="107"/>
      <c r="E213" s="108"/>
      <c r="F213" s="108"/>
      <c r="G213" s="108"/>
      <c r="H213" s="108"/>
      <c r="I213" s="109"/>
      <c r="J213" s="143" t="str">
        <f t="shared" si="3"/>
        <v/>
      </c>
      <c r="K213" s="15"/>
      <c r="L213" s="15"/>
    </row>
    <row r="214" spans="1:12" s="11" customFormat="1" ht="27.75" customHeight="1">
      <c r="A214" s="15"/>
      <c r="B214" s="529"/>
      <c r="C214" s="530"/>
      <c r="D214" s="107"/>
      <c r="E214" s="108"/>
      <c r="F214" s="108"/>
      <c r="G214" s="108"/>
      <c r="H214" s="108"/>
      <c r="I214" s="109"/>
      <c r="J214" s="143" t="str">
        <f t="shared" si="3"/>
        <v/>
      </c>
      <c r="K214" s="15"/>
      <c r="L214" s="15"/>
    </row>
    <row r="215" spans="1:12" s="11" customFormat="1" ht="27.75" customHeight="1">
      <c r="A215" s="15"/>
      <c r="B215" s="529"/>
      <c r="C215" s="530"/>
      <c r="D215" s="107"/>
      <c r="E215" s="108"/>
      <c r="F215" s="108"/>
      <c r="G215" s="108"/>
      <c r="H215" s="108"/>
      <c r="I215" s="109"/>
      <c r="J215" s="143" t="str">
        <f t="shared" si="3"/>
        <v/>
      </c>
      <c r="K215" s="15"/>
      <c r="L215" s="15"/>
    </row>
    <row r="216" spans="1:12" s="11" customFormat="1" ht="27.75" customHeight="1">
      <c r="A216" s="15"/>
      <c r="B216" s="529"/>
      <c r="C216" s="530"/>
      <c r="D216" s="107"/>
      <c r="E216" s="108"/>
      <c r="F216" s="108"/>
      <c r="G216" s="108"/>
      <c r="H216" s="108"/>
      <c r="I216" s="109"/>
      <c r="J216" s="143" t="str">
        <f t="shared" si="3"/>
        <v/>
      </c>
      <c r="K216" s="15"/>
      <c r="L216" s="15"/>
    </row>
    <row r="217" spans="1:12" s="11" customFormat="1" ht="27.75" customHeight="1">
      <c r="A217" s="15"/>
      <c r="B217" s="529"/>
      <c r="C217" s="530"/>
      <c r="D217" s="107"/>
      <c r="E217" s="108"/>
      <c r="F217" s="108"/>
      <c r="G217" s="108"/>
      <c r="H217" s="108"/>
      <c r="I217" s="109"/>
      <c r="J217" s="143" t="str">
        <f t="shared" si="3"/>
        <v/>
      </c>
      <c r="K217" s="15"/>
      <c r="L217" s="15"/>
    </row>
    <row r="218" spans="1:12" s="11" customFormat="1" ht="27.75" customHeight="1">
      <c r="A218" s="15"/>
      <c r="B218" s="529"/>
      <c r="C218" s="530"/>
      <c r="D218" s="107"/>
      <c r="E218" s="108"/>
      <c r="F218" s="108"/>
      <c r="G218" s="108"/>
      <c r="H218" s="108"/>
      <c r="I218" s="109"/>
      <c r="J218" s="143" t="str">
        <f t="shared" si="3"/>
        <v/>
      </c>
      <c r="K218" s="15"/>
      <c r="L218" s="15"/>
    </row>
    <row r="219" spans="1:12" s="11" customFormat="1" ht="27.75" customHeight="1">
      <c r="A219" s="15"/>
      <c r="B219" s="529"/>
      <c r="C219" s="530"/>
      <c r="D219" s="107"/>
      <c r="E219" s="108"/>
      <c r="F219" s="108"/>
      <c r="G219" s="108"/>
      <c r="H219" s="108"/>
      <c r="I219" s="109"/>
      <c r="J219" s="143" t="str">
        <f t="shared" si="3"/>
        <v/>
      </c>
      <c r="K219" s="15"/>
      <c r="L219" s="15"/>
    </row>
    <row r="220" spans="1:12" s="11" customFormat="1" ht="27.75" customHeight="1">
      <c r="A220" s="15"/>
      <c r="B220" s="529"/>
      <c r="C220" s="530"/>
      <c r="D220" s="107"/>
      <c r="E220" s="108"/>
      <c r="F220" s="108"/>
      <c r="G220" s="108"/>
      <c r="H220" s="108"/>
      <c r="I220" s="109"/>
      <c r="J220" s="143" t="str">
        <f t="shared" si="3"/>
        <v/>
      </c>
      <c r="K220" s="15"/>
      <c r="L220" s="15"/>
    </row>
    <row r="221" spans="1:12" s="11" customFormat="1" ht="27.75" customHeight="1">
      <c r="A221" s="15"/>
      <c r="B221" s="529"/>
      <c r="C221" s="530"/>
      <c r="D221" s="107"/>
      <c r="E221" s="108"/>
      <c r="F221" s="108"/>
      <c r="G221" s="108"/>
      <c r="H221" s="108"/>
      <c r="I221" s="109"/>
      <c r="J221" s="143" t="str">
        <f t="shared" si="3"/>
        <v/>
      </c>
      <c r="K221" s="15"/>
      <c r="L221" s="15"/>
    </row>
    <row r="222" spans="1:12" s="11" customFormat="1" ht="27.75" customHeight="1">
      <c r="A222" s="15"/>
      <c r="B222" s="529"/>
      <c r="C222" s="530"/>
      <c r="D222" s="107"/>
      <c r="E222" s="108"/>
      <c r="F222" s="108"/>
      <c r="G222" s="108"/>
      <c r="H222" s="108"/>
      <c r="I222" s="109"/>
      <c r="J222" s="143" t="str">
        <f t="shared" si="3"/>
        <v/>
      </c>
      <c r="K222" s="15"/>
      <c r="L222" s="15"/>
    </row>
    <row r="223" spans="1:12" s="11" customFormat="1" ht="27.75" customHeight="1">
      <c r="A223" s="15"/>
      <c r="B223" s="529"/>
      <c r="C223" s="530"/>
      <c r="D223" s="107"/>
      <c r="E223" s="108"/>
      <c r="F223" s="108"/>
      <c r="G223" s="108"/>
      <c r="H223" s="108"/>
      <c r="I223" s="109"/>
      <c r="J223" s="143" t="str">
        <f t="shared" si="3"/>
        <v/>
      </c>
      <c r="K223" s="15"/>
      <c r="L223" s="15"/>
    </row>
    <row r="224" spans="1:12" s="11" customFormat="1" ht="27.75" customHeight="1">
      <c r="A224" s="15"/>
      <c r="B224" s="529"/>
      <c r="C224" s="530"/>
      <c r="D224" s="107"/>
      <c r="E224" s="108"/>
      <c r="F224" s="108"/>
      <c r="G224" s="108"/>
      <c r="H224" s="108"/>
      <c r="I224" s="109"/>
      <c r="J224" s="143" t="str">
        <f t="shared" si="3"/>
        <v/>
      </c>
      <c r="K224" s="15"/>
      <c r="L224" s="15"/>
    </row>
    <row r="225" spans="1:12" s="11" customFormat="1" ht="27.75" customHeight="1">
      <c r="A225" s="15"/>
      <c r="B225" s="529"/>
      <c r="C225" s="530"/>
      <c r="D225" s="107"/>
      <c r="E225" s="108"/>
      <c r="F225" s="108"/>
      <c r="G225" s="108"/>
      <c r="H225" s="108"/>
      <c r="I225" s="109"/>
      <c r="J225" s="143" t="str">
        <f t="shared" si="3"/>
        <v/>
      </c>
      <c r="K225" s="15"/>
      <c r="L225" s="15"/>
    </row>
    <row r="226" spans="1:12" s="11" customFormat="1" ht="27.75" customHeight="1">
      <c r="A226" s="15"/>
      <c r="B226" s="529"/>
      <c r="C226" s="530"/>
      <c r="D226" s="107"/>
      <c r="E226" s="108"/>
      <c r="F226" s="108"/>
      <c r="G226" s="108"/>
      <c r="H226" s="108"/>
      <c r="I226" s="109"/>
      <c r="J226" s="143" t="str">
        <f t="shared" si="3"/>
        <v/>
      </c>
      <c r="K226" s="15"/>
      <c r="L226" s="15"/>
    </row>
    <row r="227" spans="1:12" s="11" customFormat="1" ht="27.75" customHeight="1">
      <c r="A227" s="15"/>
      <c r="B227" s="529"/>
      <c r="C227" s="530"/>
      <c r="D227" s="107"/>
      <c r="E227" s="108"/>
      <c r="F227" s="108"/>
      <c r="G227" s="108"/>
      <c r="H227" s="108"/>
      <c r="I227" s="109"/>
      <c r="J227" s="143" t="str">
        <f t="shared" si="3"/>
        <v/>
      </c>
      <c r="K227" s="15"/>
      <c r="L227" s="15"/>
    </row>
    <row r="228" spans="1:12" s="11" customFormat="1" ht="27.75" customHeight="1">
      <c r="A228" s="15"/>
      <c r="B228" s="529"/>
      <c r="C228" s="530"/>
      <c r="D228" s="107"/>
      <c r="E228" s="108"/>
      <c r="F228" s="108"/>
      <c r="G228" s="108"/>
      <c r="H228" s="108"/>
      <c r="I228" s="109"/>
      <c r="J228" s="143" t="str">
        <f t="shared" si="3"/>
        <v/>
      </c>
      <c r="K228" s="15"/>
      <c r="L228" s="15"/>
    </row>
    <row r="229" spans="1:12" s="11" customFormat="1" ht="27.75" customHeight="1">
      <c r="A229" s="15"/>
      <c r="B229" s="529"/>
      <c r="C229" s="530"/>
      <c r="D229" s="107"/>
      <c r="E229" s="108"/>
      <c r="F229" s="108"/>
      <c r="G229" s="108"/>
      <c r="H229" s="108"/>
      <c r="I229" s="109"/>
      <c r="J229" s="143" t="str">
        <f t="shared" si="3"/>
        <v/>
      </c>
      <c r="K229" s="15"/>
      <c r="L229" s="15"/>
    </row>
    <row r="230" spans="1:12" s="11" customFormat="1" ht="27.75" customHeight="1">
      <c r="A230" s="15"/>
      <c r="B230" s="529"/>
      <c r="C230" s="530"/>
      <c r="D230" s="107"/>
      <c r="E230" s="108"/>
      <c r="F230" s="108"/>
      <c r="G230" s="108"/>
      <c r="H230" s="108"/>
      <c r="I230" s="109"/>
      <c r="J230" s="143" t="str">
        <f t="shared" si="3"/>
        <v/>
      </c>
      <c r="K230" s="15"/>
      <c r="L230" s="15"/>
    </row>
    <row r="231" spans="1:12" s="11" customFormat="1" ht="27.75" customHeight="1">
      <c r="A231" s="15"/>
      <c r="B231" s="529"/>
      <c r="C231" s="530"/>
      <c r="D231" s="107"/>
      <c r="E231" s="108"/>
      <c r="F231" s="108"/>
      <c r="G231" s="108"/>
      <c r="H231" s="108"/>
      <c r="I231" s="109"/>
      <c r="J231" s="143" t="str">
        <f t="shared" si="3"/>
        <v/>
      </c>
      <c r="K231" s="15"/>
      <c r="L231" s="15"/>
    </row>
    <row r="232" spans="1:12" s="11" customFormat="1" ht="27.75" customHeight="1">
      <c r="A232" s="15"/>
      <c r="B232" s="529"/>
      <c r="C232" s="530"/>
      <c r="D232" s="107"/>
      <c r="E232" s="108"/>
      <c r="F232" s="108"/>
      <c r="G232" s="108"/>
      <c r="H232" s="108"/>
      <c r="I232" s="109"/>
      <c r="J232" s="143" t="str">
        <f t="shared" si="3"/>
        <v/>
      </c>
      <c r="K232" s="15"/>
      <c r="L232" s="15"/>
    </row>
    <row r="233" spans="1:12" s="11" customFormat="1" ht="27.75" customHeight="1">
      <c r="A233" s="15"/>
      <c r="B233" s="529"/>
      <c r="C233" s="530"/>
      <c r="D233" s="107"/>
      <c r="E233" s="108"/>
      <c r="F233" s="108"/>
      <c r="G233" s="108"/>
      <c r="H233" s="108"/>
      <c r="I233" s="109"/>
      <c r="J233" s="143" t="str">
        <f t="shared" si="3"/>
        <v/>
      </c>
      <c r="K233" s="15"/>
      <c r="L233" s="15"/>
    </row>
    <row r="234" spans="1:12" s="11" customFormat="1" ht="27.75" customHeight="1">
      <c r="A234" s="15"/>
      <c r="B234" s="529"/>
      <c r="C234" s="530"/>
      <c r="D234" s="107"/>
      <c r="E234" s="108"/>
      <c r="F234" s="108"/>
      <c r="G234" s="108"/>
      <c r="H234" s="108"/>
      <c r="I234" s="109"/>
      <c r="J234" s="143" t="str">
        <f t="shared" si="3"/>
        <v/>
      </c>
      <c r="K234" s="15"/>
      <c r="L234" s="15"/>
    </row>
    <row r="235" spans="1:12" s="11" customFormat="1" ht="27.75" customHeight="1">
      <c r="A235" s="15"/>
      <c r="B235" s="529"/>
      <c r="C235" s="530"/>
      <c r="D235" s="107"/>
      <c r="E235" s="108"/>
      <c r="F235" s="108"/>
      <c r="G235" s="108"/>
      <c r="H235" s="108"/>
      <c r="I235" s="109"/>
      <c r="J235" s="143" t="str">
        <f t="shared" si="3"/>
        <v/>
      </c>
      <c r="K235" s="15"/>
      <c r="L235" s="15"/>
    </row>
    <row r="236" spans="1:12" s="11" customFormat="1" ht="27.75" customHeight="1">
      <c r="A236" s="15"/>
      <c r="B236" s="529"/>
      <c r="C236" s="530"/>
      <c r="D236" s="107"/>
      <c r="E236" s="108"/>
      <c r="F236" s="108"/>
      <c r="G236" s="108"/>
      <c r="H236" s="108"/>
      <c r="I236" s="109"/>
      <c r="J236" s="143" t="str">
        <f t="shared" si="3"/>
        <v/>
      </c>
      <c r="K236" s="15"/>
      <c r="L236" s="15"/>
    </row>
    <row r="237" spans="1:12" s="11" customFormat="1" ht="27.75" customHeight="1">
      <c r="A237" s="15"/>
      <c r="B237" s="529"/>
      <c r="C237" s="530"/>
      <c r="D237" s="107"/>
      <c r="E237" s="108"/>
      <c r="F237" s="108"/>
      <c r="G237" s="108"/>
      <c r="H237" s="108"/>
      <c r="I237" s="109"/>
      <c r="J237" s="143" t="str">
        <f t="shared" si="3"/>
        <v/>
      </c>
      <c r="K237" s="15"/>
      <c r="L237" s="15"/>
    </row>
    <row r="238" spans="1:12" s="11" customFormat="1" ht="27.75" customHeight="1">
      <c r="A238" s="15"/>
      <c r="B238" s="529"/>
      <c r="C238" s="530"/>
      <c r="D238" s="107"/>
      <c r="E238" s="108"/>
      <c r="F238" s="108"/>
      <c r="G238" s="108"/>
      <c r="H238" s="108"/>
      <c r="I238" s="109"/>
      <c r="J238" s="143" t="str">
        <f t="shared" si="3"/>
        <v/>
      </c>
      <c r="K238" s="15"/>
      <c r="L238" s="15"/>
    </row>
    <row r="239" spans="1:12" s="11" customFormat="1" ht="27.75" customHeight="1">
      <c r="A239" s="15"/>
      <c r="B239" s="529"/>
      <c r="C239" s="530"/>
      <c r="D239" s="107"/>
      <c r="E239" s="108"/>
      <c r="F239" s="108"/>
      <c r="G239" s="108"/>
      <c r="H239" s="108"/>
      <c r="I239" s="109"/>
      <c r="J239" s="143" t="str">
        <f t="shared" si="3"/>
        <v/>
      </c>
      <c r="K239" s="15"/>
      <c r="L239" s="15"/>
    </row>
    <row r="240" spans="1:12" s="11" customFormat="1" ht="27.75" customHeight="1">
      <c r="A240" s="15"/>
      <c r="B240" s="529"/>
      <c r="C240" s="530"/>
      <c r="D240" s="107"/>
      <c r="E240" s="108"/>
      <c r="F240" s="108"/>
      <c r="G240" s="108"/>
      <c r="H240" s="108"/>
      <c r="I240" s="109"/>
      <c r="J240" s="143" t="str">
        <f t="shared" si="3"/>
        <v/>
      </c>
      <c r="K240" s="15"/>
      <c r="L240" s="15"/>
    </row>
    <row r="241" spans="1:12" s="11" customFormat="1" ht="27.75" customHeight="1">
      <c r="A241" s="15"/>
      <c r="B241" s="529"/>
      <c r="C241" s="530"/>
      <c r="D241" s="107"/>
      <c r="E241" s="108"/>
      <c r="F241" s="108"/>
      <c r="G241" s="108"/>
      <c r="H241" s="108"/>
      <c r="I241" s="109"/>
      <c r="J241" s="143" t="str">
        <f t="shared" si="3"/>
        <v/>
      </c>
      <c r="K241" s="15"/>
      <c r="L241" s="15"/>
    </row>
    <row r="242" spans="1:12" s="11" customFormat="1" ht="27.75" customHeight="1">
      <c r="A242" s="15"/>
      <c r="B242" s="529"/>
      <c r="C242" s="530"/>
      <c r="D242" s="107"/>
      <c r="E242" s="108"/>
      <c r="F242" s="108"/>
      <c r="G242" s="108"/>
      <c r="H242" s="108"/>
      <c r="I242" s="109"/>
      <c r="J242" s="143" t="str">
        <f t="shared" si="3"/>
        <v/>
      </c>
      <c r="K242" s="15"/>
      <c r="L242" s="15"/>
    </row>
    <row r="243" spans="1:12" s="11" customFormat="1" ht="27.75" customHeight="1">
      <c r="A243" s="15"/>
      <c r="B243" s="529"/>
      <c r="C243" s="530"/>
      <c r="D243" s="107"/>
      <c r="E243" s="108"/>
      <c r="F243" s="108"/>
      <c r="G243" s="108"/>
      <c r="H243" s="108"/>
      <c r="I243" s="109"/>
      <c r="J243" s="143" t="str">
        <f t="shared" si="3"/>
        <v/>
      </c>
      <c r="K243" s="15"/>
      <c r="L243" s="15"/>
    </row>
    <row r="244" spans="1:12" s="11" customFormat="1" ht="27.75" customHeight="1">
      <c r="A244" s="15"/>
      <c r="B244" s="529"/>
      <c r="C244" s="530"/>
      <c r="D244" s="107"/>
      <c r="E244" s="108"/>
      <c r="F244" s="108"/>
      <c r="G244" s="108"/>
      <c r="H244" s="108"/>
      <c r="I244" s="109"/>
      <c r="J244" s="143" t="str">
        <f t="shared" si="3"/>
        <v/>
      </c>
      <c r="K244" s="15"/>
      <c r="L244" s="15"/>
    </row>
    <row r="245" spans="1:12" s="11" customFormat="1" ht="27.75" customHeight="1">
      <c r="A245" s="15"/>
      <c r="B245" s="529"/>
      <c r="C245" s="530"/>
      <c r="D245" s="107"/>
      <c r="E245" s="108"/>
      <c r="F245" s="108"/>
      <c r="G245" s="108"/>
      <c r="H245" s="108"/>
      <c r="I245" s="109"/>
      <c r="J245" s="143" t="str">
        <f t="shared" si="3"/>
        <v/>
      </c>
      <c r="K245" s="15"/>
      <c r="L245" s="15"/>
    </row>
    <row r="246" spans="1:12" s="11" customFormat="1" ht="27.75" customHeight="1">
      <c r="A246" s="15"/>
      <c r="B246" s="529"/>
      <c r="C246" s="530"/>
      <c r="D246" s="107"/>
      <c r="E246" s="108"/>
      <c r="F246" s="108"/>
      <c r="G246" s="108"/>
      <c r="H246" s="108"/>
      <c r="I246" s="109"/>
      <c r="J246" s="143" t="str">
        <f t="shared" si="3"/>
        <v/>
      </c>
      <c r="K246" s="15"/>
      <c r="L246" s="15"/>
    </row>
    <row r="247" spans="1:12" s="11" customFormat="1" ht="27.75" customHeight="1">
      <c r="A247" s="15"/>
      <c r="B247" s="529"/>
      <c r="C247" s="530"/>
      <c r="D247" s="107"/>
      <c r="E247" s="108"/>
      <c r="F247" s="108"/>
      <c r="G247" s="108"/>
      <c r="H247" s="108"/>
      <c r="I247" s="109"/>
      <c r="J247" s="143" t="str">
        <f t="shared" si="3"/>
        <v/>
      </c>
      <c r="K247" s="15"/>
      <c r="L247" s="15"/>
    </row>
    <row r="248" spans="1:12" s="11" customFormat="1" ht="27.75" customHeight="1">
      <c r="A248" s="15"/>
      <c r="B248" s="529"/>
      <c r="C248" s="530"/>
      <c r="D248" s="107"/>
      <c r="E248" s="108"/>
      <c r="F248" s="108"/>
      <c r="G248" s="108"/>
      <c r="H248" s="108"/>
      <c r="I248" s="109"/>
      <c r="J248" s="143" t="str">
        <f t="shared" si="3"/>
        <v/>
      </c>
      <c r="K248" s="15"/>
      <c r="L248" s="15"/>
    </row>
    <row r="249" spans="1:12" s="11" customFormat="1" ht="27.75" customHeight="1">
      <c r="A249" s="15"/>
      <c r="B249" s="529"/>
      <c r="C249" s="530"/>
      <c r="D249" s="107"/>
      <c r="E249" s="108"/>
      <c r="F249" s="108"/>
      <c r="G249" s="108"/>
      <c r="H249" s="108"/>
      <c r="I249" s="109"/>
      <c r="J249" s="143" t="str">
        <f t="shared" si="3"/>
        <v/>
      </c>
      <c r="K249" s="15"/>
      <c r="L249" s="15"/>
    </row>
    <row r="250" spans="1:12" s="11" customFormat="1" ht="27.75" customHeight="1">
      <c r="A250" s="15"/>
      <c r="B250" s="529"/>
      <c r="C250" s="530"/>
      <c r="D250" s="107"/>
      <c r="E250" s="108"/>
      <c r="F250" s="108"/>
      <c r="G250" s="108"/>
      <c r="H250" s="108"/>
      <c r="I250" s="109"/>
      <c r="J250" s="143" t="str">
        <f t="shared" si="3"/>
        <v/>
      </c>
      <c r="K250" s="15"/>
      <c r="L250" s="15"/>
    </row>
    <row r="251" spans="1:12" s="11" customFormat="1" ht="27.75" customHeight="1">
      <c r="A251" s="15"/>
      <c r="B251" s="529"/>
      <c r="C251" s="530"/>
      <c r="D251" s="107"/>
      <c r="E251" s="108"/>
      <c r="F251" s="108"/>
      <c r="G251" s="108"/>
      <c r="H251" s="108"/>
      <c r="I251" s="109"/>
      <c r="J251" s="143" t="str">
        <f t="shared" si="3"/>
        <v/>
      </c>
      <c r="K251" s="15"/>
      <c r="L251" s="15"/>
    </row>
    <row r="252" spans="1:12" s="11" customFormat="1" ht="27.75" customHeight="1">
      <c r="A252" s="15"/>
      <c r="B252" s="529"/>
      <c r="C252" s="530"/>
      <c r="D252" s="107"/>
      <c r="E252" s="108"/>
      <c r="F252" s="108"/>
      <c r="G252" s="108"/>
      <c r="H252" s="108"/>
      <c r="I252" s="109"/>
      <c r="J252" s="143" t="str">
        <f t="shared" si="3"/>
        <v/>
      </c>
      <c r="K252" s="15"/>
      <c r="L252" s="15"/>
    </row>
    <row r="253" spans="1:12" s="11" customFormat="1" ht="27.75" customHeight="1">
      <c r="A253" s="15"/>
      <c r="B253" s="529"/>
      <c r="C253" s="530"/>
      <c r="D253" s="107"/>
      <c r="E253" s="108"/>
      <c r="F253" s="108"/>
      <c r="G253" s="108"/>
      <c r="H253" s="108"/>
      <c r="I253" s="109"/>
      <c r="J253" s="143" t="str">
        <f t="shared" si="3"/>
        <v/>
      </c>
      <c r="K253" s="15"/>
      <c r="L253" s="15"/>
    </row>
    <row r="254" spans="1:12" s="11" customFormat="1" ht="27.75" customHeight="1">
      <c r="A254" s="15"/>
      <c r="B254" s="529"/>
      <c r="C254" s="530"/>
      <c r="D254" s="107"/>
      <c r="E254" s="108"/>
      <c r="F254" s="108"/>
      <c r="G254" s="108"/>
      <c r="H254" s="108"/>
      <c r="I254" s="109"/>
      <c r="J254" s="143" t="str">
        <f t="shared" si="3"/>
        <v/>
      </c>
      <c r="K254" s="15"/>
      <c r="L254" s="15"/>
    </row>
    <row r="255" spans="1:12" s="11" customFormat="1" ht="27.75" customHeight="1">
      <c r="A255" s="15"/>
      <c r="B255" s="529"/>
      <c r="C255" s="530"/>
      <c r="D255" s="107"/>
      <c r="E255" s="108"/>
      <c r="F255" s="108"/>
      <c r="G255" s="108"/>
      <c r="H255" s="108"/>
      <c r="I255" s="109"/>
      <c r="J255" s="143" t="str">
        <f t="shared" si="3"/>
        <v/>
      </c>
      <c r="K255" s="15"/>
      <c r="L255" s="15"/>
    </row>
    <row r="256" spans="1:12" s="11" customFormat="1" ht="27.75" customHeight="1">
      <c r="A256" s="15"/>
      <c r="B256" s="529"/>
      <c r="C256" s="530"/>
      <c r="D256" s="107"/>
      <c r="E256" s="108"/>
      <c r="F256" s="108"/>
      <c r="G256" s="108"/>
      <c r="H256" s="108"/>
      <c r="I256" s="109"/>
      <c r="J256" s="143" t="str">
        <f t="shared" si="3"/>
        <v/>
      </c>
      <c r="K256" s="15"/>
      <c r="L256" s="15"/>
    </row>
    <row r="257" spans="1:12" s="11" customFormat="1" ht="27.75" customHeight="1">
      <c r="A257" s="15"/>
      <c r="B257" s="529"/>
      <c r="C257" s="530"/>
      <c r="D257" s="107"/>
      <c r="E257" s="108"/>
      <c r="F257" s="108"/>
      <c r="G257" s="108"/>
      <c r="H257" s="108"/>
      <c r="I257" s="109"/>
      <c r="J257" s="143" t="str">
        <f t="shared" si="3"/>
        <v/>
      </c>
      <c r="K257" s="15"/>
      <c r="L257" s="15"/>
    </row>
    <row r="258" spans="1:12" s="11" customFormat="1" ht="27.75" customHeight="1">
      <c r="A258" s="15"/>
      <c r="B258" s="529"/>
      <c r="C258" s="530"/>
      <c r="D258" s="107"/>
      <c r="E258" s="108"/>
      <c r="F258" s="108"/>
      <c r="G258" s="108"/>
      <c r="H258" s="108"/>
      <c r="I258" s="109"/>
      <c r="J258" s="143" t="str">
        <f t="shared" si="3"/>
        <v/>
      </c>
      <c r="K258" s="15"/>
      <c r="L258" s="15"/>
    </row>
    <row r="259" spans="1:12" s="11" customFormat="1" ht="27.75" customHeight="1">
      <c r="A259" s="15"/>
      <c r="B259" s="529"/>
      <c r="C259" s="530"/>
      <c r="D259" s="107"/>
      <c r="E259" s="108"/>
      <c r="F259" s="108"/>
      <c r="G259" s="108"/>
      <c r="H259" s="108"/>
      <c r="I259" s="109"/>
      <c r="J259" s="143" t="str">
        <f t="shared" si="3"/>
        <v/>
      </c>
      <c r="K259" s="15"/>
      <c r="L259" s="15"/>
    </row>
    <row r="260" spans="1:12" s="11" customFormat="1" ht="27.75" customHeight="1">
      <c r="A260" s="15"/>
      <c r="B260" s="529"/>
      <c r="C260" s="530"/>
      <c r="D260" s="107"/>
      <c r="E260" s="108"/>
      <c r="F260" s="108"/>
      <c r="G260" s="108"/>
      <c r="H260" s="108"/>
      <c r="I260" s="109"/>
      <c r="J260" s="143" t="str">
        <f t="shared" si="3"/>
        <v/>
      </c>
      <c r="K260" s="15"/>
      <c r="L260" s="15"/>
    </row>
    <row r="261" spans="1:12" s="11" customFormat="1" ht="27.75" customHeight="1">
      <c r="A261" s="15"/>
      <c r="B261" s="529"/>
      <c r="C261" s="530"/>
      <c r="D261" s="107"/>
      <c r="E261" s="108"/>
      <c r="F261" s="108"/>
      <c r="G261" s="108"/>
      <c r="H261" s="108"/>
      <c r="I261" s="109"/>
      <c r="J261" s="143" t="str">
        <f t="shared" si="3"/>
        <v/>
      </c>
      <c r="K261" s="15"/>
      <c r="L261" s="15"/>
    </row>
    <row r="262" spans="1:12" s="11" customFormat="1" ht="27.75" customHeight="1">
      <c r="A262" s="15"/>
      <c r="B262" s="529"/>
      <c r="C262" s="530"/>
      <c r="D262" s="107"/>
      <c r="E262" s="108"/>
      <c r="F262" s="108"/>
      <c r="G262" s="108"/>
      <c r="H262" s="108"/>
      <c r="I262" s="109"/>
      <c r="J262" s="143" t="str">
        <f t="shared" si="3"/>
        <v/>
      </c>
      <c r="K262" s="15"/>
      <c r="L262" s="15"/>
    </row>
    <row r="263" spans="1:12" s="11" customFormat="1" ht="27.75" customHeight="1">
      <c r="A263" s="15"/>
      <c r="B263" s="529"/>
      <c r="C263" s="530"/>
      <c r="D263" s="107"/>
      <c r="E263" s="108"/>
      <c r="F263" s="108"/>
      <c r="G263" s="108"/>
      <c r="H263" s="108"/>
      <c r="I263" s="109"/>
      <c r="J263" s="143" t="str">
        <f t="shared" si="3"/>
        <v/>
      </c>
      <c r="K263" s="15"/>
      <c r="L263" s="15"/>
    </row>
    <row r="264" spans="1:12" s="11" customFormat="1" ht="27.75" customHeight="1">
      <c r="A264" s="15"/>
      <c r="B264" s="529"/>
      <c r="C264" s="530"/>
      <c r="D264" s="107"/>
      <c r="E264" s="108"/>
      <c r="F264" s="108"/>
      <c r="G264" s="108"/>
      <c r="H264" s="108"/>
      <c r="I264" s="109"/>
      <c r="J264" s="143" t="str">
        <f t="shared" ref="J264:J327" si="4">CONCATENATE(IF(AND(I265&lt;&gt;"",I264="")=TRUE,"Do NOT Skip Lines.",""),IF(AND(E264&lt;&gt;"",H264&lt;&gt;"",I264="")=TRUE," Countermeasure must be specified.",""),IF(AND(SUM(F264:G264)&gt;0,E264="yes")," PDO Crashes do not have injuries or fatalities.",""))</f>
        <v/>
      </c>
      <c r="K264" s="15"/>
      <c r="L264" s="15"/>
    </row>
    <row r="265" spans="1:12" s="11" customFormat="1" ht="27.75" customHeight="1">
      <c r="A265" s="15"/>
      <c r="B265" s="529"/>
      <c r="C265" s="530"/>
      <c r="D265" s="107"/>
      <c r="E265" s="108"/>
      <c r="F265" s="108"/>
      <c r="G265" s="108"/>
      <c r="H265" s="108"/>
      <c r="I265" s="109"/>
      <c r="J265" s="143" t="str">
        <f t="shared" si="4"/>
        <v/>
      </c>
      <c r="K265" s="15"/>
      <c r="L265" s="15"/>
    </row>
    <row r="266" spans="1:12" s="11" customFormat="1" ht="27.75" customHeight="1">
      <c r="A266" s="15"/>
      <c r="B266" s="529"/>
      <c r="C266" s="530"/>
      <c r="D266" s="107"/>
      <c r="E266" s="108"/>
      <c r="F266" s="108"/>
      <c r="G266" s="108"/>
      <c r="H266" s="108"/>
      <c r="I266" s="109"/>
      <c r="J266" s="143" t="str">
        <f t="shared" si="4"/>
        <v/>
      </c>
      <c r="K266" s="15"/>
      <c r="L266" s="15"/>
    </row>
    <row r="267" spans="1:12" s="11" customFormat="1" ht="27.75" customHeight="1">
      <c r="A267" s="15"/>
      <c r="B267" s="529"/>
      <c r="C267" s="530"/>
      <c r="D267" s="107"/>
      <c r="E267" s="108"/>
      <c r="F267" s="108"/>
      <c r="G267" s="108"/>
      <c r="H267" s="108"/>
      <c r="I267" s="109"/>
      <c r="J267" s="143" t="str">
        <f t="shared" si="4"/>
        <v/>
      </c>
      <c r="K267" s="15"/>
      <c r="L267" s="15"/>
    </row>
    <row r="268" spans="1:12" s="11" customFormat="1" ht="27.75" customHeight="1">
      <c r="A268" s="15"/>
      <c r="B268" s="529"/>
      <c r="C268" s="530"/>
      <c r="D268" s="107"/>
      <c r="E268" s="108"/>
      <c r="F268" s="108"/>
      <c r="G268" s="108"/>
      <c r="H268" s="108"/>
      <c r="I268" s="109"/>
      <c r="J268" s="143" t="str">
        <f t="shared" si="4"/>
        <v/>
      </c>
      <c r="K268" s="15"/>
      <c r="L268" s="15"/>
    </row>
    <row r="269" spans="1:12" s="11" customFormat="1" ht="27.75" customHeight="1">
      <c r="A269" s="15"/>
      <c r="B269" s="529"/>
      <c r="C269" s="530"/>
      <c r="D269" s="107"/>
      <c r="E269" s="108"/>
      <c r="F269" s="108"/>
      <c r="G269" s="108"/>
      <c r="H269" s="108"/>
      <c r="I269" s="109"/>
      <c r="J269" s="143" t="str">
        <f t="shared" si="4"/>
        <v/>
      </c>
      <c r="K269" s="15"/>
      <c r="L269" s="15"/>
    </row>
    <row r="270" spans="1:12" s="11" customFormat="1" ht="27.75" customHeight="1">
      <c r="A270" s="15"/>
      <c r="B270" s="529"/>
      <c r="C270" s="530"/>
      <c r="D270" s="107"/>
      <c r="E270" s="108"/>
      <c r="F270" s="108"/>
      <c r="G270" s="108"/>
      <c r="H270" s="108"/>
      <c r="I270" s="109"/>
      <c r="J270" s="143" t="str">
        <f t="shared" si="4"/>
        <v/>
      </c>
      <c r="K270" s="15"/>
      <c r="L270" s="15"/>
    </row>
    <row r="271" spans="1:12" s="11" customFormat="1" ht="27.75" customHeight="1">
      <c r="A271" s="15"/>
      <c r="B271" s="529"/>
      <c r="C271" s="530"/>
      <c r="D271" s="107"/>
      <c r="E271" s="108"/>
      <c r="F271" s="108"/>
      <c r="G271" s="108"/>
      <c r="H271" s="108"/>
      <c r="I271" s="109"/>
      <c r="J271" s="143" t="str">
        <f t="shared" si="4"/>
        <v/>
      </c>
      <c r="K271" s="15"/>
      <c r="L271" s="15"/>
    </row>
    <row r="272" spans="1:12" s="11" customFormat="1" ht="27.75" customHeight="1">
      <c r="A272" s="15"/>
      <c r="B272" s="529"/>
      <c r="C272" s="530"/>
      <c r="D272" s="107"/>
      <c r="E272" s="108"/>
      <c r="F272" s="108"/>
      <c r="G272" s="108"/>
      <c r="H272" s="108"/>
      <c r="I272" s="109"/>
      <c r="J272" s="143" t="str">
        <f t="shared" si="4"/>
        <v/>
      </c>
      <c r="K272" s="15"/>
      <c r="L272" s="15"/>
    </row>
    <row r="273" spans="1:12" s="11" customFormat="1" ht="27.75" customHeight="1">
      <c r="A273" s="15"/>
      <c r="B273" s="529"/>
      <c r="C273" s="530"/>
      <c r="D273" s="107"/>
      <c r="E273" s="108"/>
      <c r="F273" s="108"/>
      <c r="G273" s="108"/>
      <c r="H273" s="108"/>
      <c r="I273" s="109"/>
      <c r="J273" s="143" t="str">
        <f t="shared" si="4"/>
        <v/>
      </c>
      <c r="K273" s="15"/>
      <c r="L273" s="15"/>
    </row>
    <row r="274" spans="1:12" s="11" customFormat="1" ht="27.75" customHeight="1">
      <c r="A274" s="15"/>
      <c r="B274" s="529"/>
      <c r="C274" s="530"/>
      <c r="D274" s="107"/>
      <c r="E274" s="108"/>
      <c r="F274" s="108"/>
      <c r="G274" s="108"/>
      <c r="H274" s="108"/>
      <c r="I274" s="109"/>
      <c r="J274" s="143" t="str">
        <f t="shared" si="4"/>
        <v/>
      </c>
      <c r="K274" s="15"/>
      <c r="L274" s="15"/>
    </row>
    <row r="275" spans="1:12" s="11" customFormat="1" ht="27.75" customHeight="1">
      <c r="A275" s="15"/>
      <c r="B275" s="529"/>
      <c r="C275" s="530"/>
      <c r="D275" s="107"/>
      <c r="E275" s="108"/>
      <c r="F275" s="108"/>
      <c r="G275" s="108"/>
      <c r="H275" s="108"/>
      <c r="I275" s="109"/>
      <c r="J275" s="143" t="str">
        <f t="shared" si="4"/>
        <v/>
      </c>
      <c r="K275" s="15"/>
      <c r="L275" s="15"/>
    </row>
    <row r="276" spans="1:12" s="11" customFormat="1" ht="27.75" customHeight="1">
      <c r="A276" s="15"/>
      <c r="B276" s="529"/>
      <c r="C276" s="530"/>
      <c r="D276" s="107"/>
      <c r="E276" s="108"/>
      <c r="F276" s="108"/>
      <c r="G276" s="108"/>
      <c r="H276" s="108"/>
      <c r="I276" s="109"/>
      <c r="J276" s="143" t="str">
        <f t="shared" si="4"/>
        <v/>
      </c>
      <c r="K276" s="15"/>
      <c r="L276" s="15"/>
    </row>
    <row r="277" spans="1:12" s="11" customFormat="1" ht="27.75" customHeight="1">
      <c r="A277" s="15"/>
      <c r="B277" s="529"/>
      <c r="C277" s="530"/>
      <c r="D277" s="107"/>
      <c r="E277" s="108"/>
      <c r="F277" s="108"/>
      <c r="G277" s="108"/>
      <c r="H277" s="108"/>
      <c r="I277" s="109"/>
      <c r="J277" s="143" t="str">
        <f t="shared" si="4"/>
        <v/>
      </c>
      <c r="K277" s="15"/>
      <c r="L277" s="15"/>
    </row>
    <row r="278" spans="1:12" s="11" customFormat="1" ht="27.75" customHeight="1">
      <c r="A278" s="15"/>
      <c r="B278" s="529"/>
      <c r="C278" s="530"/>
      <c r="D278" s="107"/>
      <c r="E278" s="108"/>
      <c r="F278" s="108"/>
      <c r="G278" s="108"/>
      <c r="H278" s="108"/>
      <c r="I278" s="109"/>
      <c r="J278" s="143" t="str">
        <f t="shared" si="4"/>
        <v/>
      </c>
      <c r="K278" s="15"/>
      <c r="L278" s="15"/>
    </row>
    <row r="279" spans="1:12" s="11" customFormat="1" ht="27.75" customHeight="1">
      <c r="A279" s="15"/>
      <c r="B279" s="529"/>
      <c r="C279" s="530"/>
      <c r="D279" s="107"/>
      <c r="E279" s="108"/>
      <c r="F279" s="108"/>
      <c r="G279" s="108"/>
      <c r="H279" s="108"/>
      <c r="I279" s="109"/>
      <c r="J279" s="143" t="str">
        <f t="shared" si="4"/>
        <v/>
      </c>
      <c r="K279" s="15"/>
      <c r="L279" s="15"/>
    </row>
    <row r="280" spans="1:12" s="11" customFormat="1" ht="27.75" customHeight="1">
      <c r="A280" s="15"/>
      <c r="B280" s="529"/>
      <c r="C280" s="530"/>
      <c r="D280" s="107"/>
      <c r="E280" s="108"/>
      <c r="F280" s="108"/>
      <c r="G280" s="108"/>
      <c r="H280" s="108"/>
      <c r="I280" s="109"/>
      <c r="J280" s="143" t="str">
        <f t="shared" si="4"/>
        <v/>
      </c>
      <c r="K280" s="15"/>
      <c r="L280" s="15"/>
    </row>
    <row r="281" spans="1:12" s="11" customFormat="1" ht="27.75" customHeight="1">
      <c r="A281" s="15"/>
      <c r="B281" s="529"/>
      <c r="C281" s="530"/>
      <c r="D281" s="107"/>
      <c r="E281" s="108"/>
      <c r="F281" s="108"/>
      <c r="G281" s="108"/>
      <c r="H281" s="108"/>
      <c r="I281" s="109"/>
      <c r="J281" s="143" t="str">
        <f t="shared" si="4"/>
        <v/>
      </c>
      <c r="K281" s="15"/>
      <c r="L281" s="15"/>
    </row>
    <row r="282" spans="1:12" s="11" customFormat="1" ht="27.75" customHeight="1">
      <c r="A282" s="15"/>
      <c r="B282" s="529"/>
      <c r="C282" s="530"/>
      <c r="D282" s="107"/>
      <c r="E282" s="108"/>
      <c r="F282" s="108"/>
      <c r="G282" s="108"/>
      <c r="H282" s="108"/>
      <c r="I282" s="109"/>
      <c r="J282" s="143" t="str">
        <f t="shared" si="4"/>
        <v/>
      </c>
      <c r="K282" s="15"/>
      <c r="L282" s="15"/>
    </row>
    <row r="283" spans="1:12" s="11" customFormat="1" ht="27.75" customHeight="1">
      <c r="A283" s="15"/>
      <c r="B283" s="529"/>
      <c r="C283" s="530"/>
      <c r="D283" s="107"/>
      <c r="E283" s="108"/>
      <c r="F283" s="108"/>
      <c r="G283" s="108"/>
      <c r="H283" s="108"/>
      <c r="I283" s="109"/>
      <c r="J283" s="143" t="str">
        <f t="shared" si="4"/>
        <v/>
      </c>
      <c r="K283" s="15"/>
      <c r="L283" s="15"/>
    </row>
    <row r="284" spans="1:12" s="11" customFormat="1" ht="27.75" customHeight="1">
      <c r="A284" s="15"/>
      <c r="B284" s="529"/>
      <c r="C284" s="530"/>
      <c r="D284" s="107"/>
      <c r="E284" s="108"/>
      <c r="F284" s="108"/>
      <c r="G284" s="108"/>
      <c r="H284" s="108"/>
      <c r="I284" s="109"/>
      <c r="J284" s="143" t="str">
        <f t="shared" si="4"/>
        <v/>
      </c>
      <c r="K284" s="15"/>
      <c r="L284" s="15"/>
    </row>
    <row r="285" spans="1:12" s="11" customFormat="1" ht="27.75" customHeight="1">
      <c r="A285" s="15"/>
      <c r="B285" s="529"/>
      <c r="C285" s="530"/>
      <c r="D285" s="107"/>
      <c r="E285" s="108"/>
      <c r="F285" s="108"/>
      <c r="G285" s="108"/>
      <c r="H285" s="108"/>
      <c r="I285" s="109"/>
      <c r="J285" s="143" t="str">
        <f t="shared" si="4"/>
        <v/>
      </c>
      <c r="K285" s="15"/>
      <c r="L285" s="15"/>
    </row>
    <row r="286" spans="1:12" s="11" customFormat="1" ht="27.75" customHeight="1">
      <c r="A286" s="15"/>
      <c r="B286" s="529"/>
      <c r="C286" s="530"/>
      <c r="D286" s="107"/>
      <c r="E286" s="108"/>
      <c r="F286" s="108"/>
      <c r="G286" s="108"/>
      <c r="H286" s="108"/>
      <c r="I286" s="109"/>
      <c r="J286" s="143" t="str">
        <f t="shared" si="4"/>
        <v/>
      </c>
      <c r="K286" s="15"/>
      <c r="L286" s="15"/>
    </row>
    <row r="287" spans="1:12" s="11" customFormat="1" ht="27.75" customHeight="1">
      <c r="A287" s="15"/>
      <c r="B287" s="529"/>
      <c r="C287" s="530"/>
      <c r="D287" s="107"/>
      <c r="E287" s="108"/>
      <c r="F287" s="108"/>
      <c r="G287" s="108"/>
      <c r="H287" s="108"/>
      <c r="I287" s="109"/>
      <c r="J287" s="143" t="str">
        <f t="shared" si="4"/>
        <v/>
      </c>
      <c r="K287" s="15"/>
      <c r="L287" s="15"/>
    </row>
    <row r="288" spans="1:12" s="11" customFormat="1" ht="27.75" customHeight="1">
      <c r="A288" s="15"/>
      <c r="B288" s="529"/>
      <c r="C288" s="530"/>
      <c r="D288" s="107"/>
      <c r="E288" s="108"/>
      <c r="F288" s="108"/>
      <c r="G288" s="108"/>
      <c r="H288" s="108"/>
      <c r="I288" s="109"/>
      <c r="J288" s="143" t="str">
        <f t="shared" si="4"/>
        <v/>
      </c>
      <c r="K288" s="15"/>
      <c r="L288" s="15"/>
    </row>
    <row r="289" spans="1:12" s="11" customFormat="1" ht="27.75" customHeight="1">
      <c r="A289" s="15"/>
      <c r="B289" s="529"/>
      <c r="C289" s="530"/>
      <c r="D289" s="107"/>
      <c r="E289" s="108"/>
      <c r="F289" s="108"/>
      <c r="G289" s="108"/>
      <c r="H289" s="108"/>
      <c r="I289" s="109"/>
      <c r="J289" s="143" t="str">
        <f t="shared" si="4"/>
        <v/>
      </c>
      <c r="K289" s="15"/>
      <c r="L289" s="15"/>
    </row>
    <row r="290" spans="1:12" s="11" customFormat="1" ht="27.75" customHeight="1">
      <c r="A290" s="15"/>
      <c r="B290" s="529"/>
      <c r="C290" s="530"/>
      <c r="D290" s="107"/>
      <c r="E290" s="108"/>
      <c r="F290" s="108"/>
      <c r="G290" s="108"/>
      <c r="H290" s="108"/>
      <c r="I290" s="109"/>
      <c r="J290" s="143" t="str">
        <f t="shared" si="4"/>
        <v/>
      </c>
      <c r="K290" s="15"/>
      <c r="L290" s="15"/>
    </row>
    <row r="291" spans="1:12" s="11" customFormat="1" ht="27.75" customHeight="1">
      <c r="A291" s="15"/>
      <c r="B291" s="529"/>
      <c r="C291" s="530"/>
      <c r="D291" s="107"/>
      <c r="E291" s="108"/>
      <c r="F291" s="108"/>
      <c r="G291" s="108"/>
      <c r="H291" s="108"/>
      <c r="I291" s="109"/>
      <c r="J291" s="143" t="str">
        <f t="shared" si="4"/>
        <v/>
      </c>
      <c r="K291" s="15"/>
      <c r="L291" s="15"/>
    </row>
    <row r="292" spans="1:12" s="11" customFormat="1" ht="27.75" customHeight="1">
      <c r="A292" s="15"/>
      <c r="B292" s="529"/>
      <c r="C292" s="530"/>
      <c r="D292" s="107"/>
      <c r="E292" s="108"/>
      <c r="F292" s="108"/>
      <c r="G292" s="108"/>
      <c r="H292" s="108"/>
      <c r="I292" s="109"/>
      <c r="J292" s="143" t="str">
        <f t="shared" si="4"/>
        <v/>
      </c>
      <c r="K292" s="15"/>
      <c r="L292" s="15"/>
    </row>
    <row r="293" spans="1:12" s="11" customFormat="1" ht="27.75" customHeight="1">
      <c r="A293" s="15"/>
      <c r="B293" s="529"/>
      <c r="C293" s="530"/>
      <c r="D293" s="107"/>
      <c r="E293" s="108"/>
      <c r="F293" s="108"/>
      <c r="G293" s="108"/>
      <c r="H293" s="108"/>
      <c r="I293" s="109"/>
      <c r="J293" s="143" t="str">
        <f t="shared" si="4"/>
        <v/>
      </c>
      <c r="K293" s="15"/>
      <c r="L293" s="15"/>
    </row>
    <row r="294" spans="1:12" s="11" customFormat="1" ht="27.75" customHeight="1">
      <c r="A294" s="15"/>
      <c r="B294" s="529"/>
      <c r="C294" s="530"/>
      <c r="D294" s="107"/>
      <c r="E294" s="108"/>
      <c r="F294" s="108"/>
      <c r="G294" s="108"/>
      <c r="H294" s="108"/>
      <c r="I294" s="109"/>
      <c r="J294" s="143" t="str">
        <f t="shared" si="4"/>
        <v/>
      </c>
      <c r="K294" s="15"/>
      <c r="L294" s="15"/>
    </row>
    <row r="295" spans="1:12" s="11" customFormat="1" ht="27.75" customHeight="1">
      <c r="A295" s="15"/>
      <c r="B295" s="529"/>
      <c r="C295" s="530"/>
      <c r="D295" s="107"/>
      <c r="E295" s="108"/>
      <c r="F295" s="108"/>
      <c r="G295" s="108"/>
      <c r="H295" s="108"/>
      <c r="I295" s="109"/>
      <c r="J295" s="143" t="str">
        <f t="shared" si="4"/>
        <v/>
      </c>
      <c r="K295" s="15"/>
      <c r="L295" s="15"/>
    </row>
    <row r="296" spans="1:12" s="11" customFormat="1" ht="27.75" customHeight="1">
      <c r="A296" s="15"/>
      <c r="B296" s="529"/>
      <c r="C296" s="530"/>
      <c r="D296" s="107"/>
      <c r="E296" s="108"/>
      <c r="F296" s="108"/>
      <c r="G296" s="108"/>
      <c r="H296" s="108"/>
      <c r="I296" s="109"/>
      <c r="J296" s="143" t="str">
        <f t="shared" si="4"/>
        <v/>
      </c>
      <c r="K296" s="15"/>
      <c r="L296" s="15"/>
    </row>
    <row r="297" spans="1:12" s="11" customFormat="1" ht="27.75" customHeight="1">
      <c r="A297" s="15"/>
      <c r="B297" s="529"/>
      <c r="C297" s="530"/>
      <c r="D297" s="107"/>
      <c r="E297" s="108"/>
      <c r="F297" s="108"/>
      <c r="G297" s="108"/>
      <c r="H297" s="108"/>
      <c r="I297" s="109"/>
      <c r="J297" s="143" t="str">
        <f t="shared" si="4"/>
        <v/>
      </c>
      <c r="K297" s="15"/>
      <c r="L297" s="15"/>
    </row>
    <row r="298" spans="1:12" s="11" customFormat="1" ht="27.75" customHeight="1">
      <c r="A298" s="15"/>
      <c r="B298" s="529"/>
      <c r="C298" s="530"/>
      <c r="D298" s="107"/>
      <c r="E298" s="108"/>
      <c r="F298" s="108"/>
      <c r="G298" s="108"/>
      <c r="H298" s="108"/>
      <c r="I298" s="109"/>
      <c r="J298" s="143" t="str">
        <f t="shared" si="4"/>
        <v/>
      </c>
      <c r="K298" s="15"/>
      <c r="L298" s="15"/>
    </row>
    <row r="299" spans="1:12" s="11" customFormat="1" ht="27.75" customHeight="1">
      <c r="A299" s="15"/>
      <c r="B299" s="529"/>
      <c r="C299" s="530"/>
      <c r="D299" s="107"/>
      <c r="E299" s="108"/>
      <c r="F299" s="108"/>
      <c r="G299" s="108"/>
      <c r="H299" s="108"/>
      <c r="I299" s="109"/>
      <c r="J299" s="143" t="str">
        <f t="shared" si="4"/>
        <v/>
      </c>
      <c r="K299" s="15"/>
      <c r="L299" s="15"/>
    </row>
    <row r="300" spans="1:12" s="11" customFormat="1" ht="27.75" customHeight="1">
      <c r="A300" s="15"/>
      <c r="B300" s="529"/>
      <c r="C300" s="530"/>
      <c r="D300" s="107"/>
      <c r="E300" s="108"/>
      <c r="F300" s="108"/>
      <c r="G300" s="108"/>
      <c r="H300" s="108"/>
      <c r="I300" s="109"/>
      <c r="J300" s="143" t="str">
        <f t="shared" si="4"/>
        <v/>
      </c>
      <c r="K300" s="15"/>
      <c r="L300" s="15"/>
    </row>
    <row r="301" spans="1:12" s="11" customFormat="1" ht="27.75" customHeight="1">
      <c r="A301" s="15"/>
      <c r="B301" s="529"/>
      <c r="C301" s="530"/>
      <c r="D301" s="107"/>
      <c r="E301" s="108"/>
      <c r="F301" s="108"/>
      <c r="G301" s="108"/>
      <c r="H301" s="108"/>
      <c r="I301" s="109"/>
      <c r="J301" s="143" t="str">
        <f t="shared" si="4"/>
        <v/>
      </c>
      <c r="K301" s="15"/>
      <c r="L301" s="15"/>
    </row>
    <row r="302" spans="1:12" s="11" customFormat="1" ht="27.75" customHeight="1">
      <c r="A302" s="15"/>
      <c r="B302" s="529"/>
      <c r="C302" s="530"/>
      <c r="D302" s="107"/>
      <c r="E302" s="108"/>
      <c r="F302" s="108"/>
      <c r="G302" s="108"/>
      <c r="H302" s="108"/>
      <c r="I302" s="109"/>
      <c r="J302" s="143" t="str">
        <f t="shared" si="4"/>
        <v/>
      </c>
      <c r="K302" s="15"/>
      <c r="L302" s="15"/>
    </row>
    <row r="303" spans="1:12" s="11" customFormat="1" ht="27.75" customHeight="1">
      <c r="A303" s="15"/>
      <c r="B303" s="529"/>
      <c r="C303" s="530"/>
      <c r="D303" s="107"/>
      <c r="E303" s="108"/>
      <c r="F303" s="108"/>
      <c r="G303" s="108"/>
      <c r="H303" s="108"/>
      <c r="I303" s="109"/>
      <c r="J303" s="143" t="str">
        <f t="shared" si="4"/>
        <v/>
      </c>
      <c r="K303" s="15"/>
      <c r="L303" s="15"/>
    </row>
    <row r="304" spans="1:12" s="11" customFormat="1" ht="27.75" customHeight="1">
      <c r="A304" s="15"/>
      <c r="B304" s="529"/>
      <c r="C304" s="530"/>
      <c r="D304" s="107"/>
      <c r="E304" s="108"/>
      <c r="F304" s="108"/>
      <c r="G304" s="108"/>
      <c r="H304" s="108"/>
      <c r="I304" s="109"/>
      <c r="J304" s="143" t="str">
        <f t="shared" si="4"/>
        <v/>
      </c>
      <c r="K304" s="15"/>
      <c r="L304" s="15"/>
    </row>
    <row r="305" spans="1:12" s="11" customFormat="1" ht="27.75" customHeight="1">
      <c r="A305" s="15"/>
      <c r="B305" s="529"/>
      <c r="C305" s="530"/>
      <c r="D305" s="107"/>
      <c r="E305" s="108"/>
      <c r="F305" s="108"/>
      <c r="G305" s="108"/>
      <c r="H305" s="108"/>
      <c r="I305" s="109"/>
      <c r="J305" s="143" t="str">
        <f t="shared" si="4"/>
        <v/>
      </c>
      <c r="K305" s="15"/>
      <c r="L305" s="15"/>
    </row>
    <row r="306" spans="1:12" s="11" customFormat="1" ht="27.75" customHeight="1">
      <c r="A306" s="15"/>
      <c r="B306" s="529"/>
      <c r="C306" s="530"/>
      <c r="D306" s="107"/>
      <c r="E306" s="108"/>
      <c r="F306" s="108"/>
      <c r="G306" s="108"/>
      <c r="H306" s="108"/>
      <c r="I306" s="109"/>
      <c r="J306" s="143" t="str">
        <f t="shared" si="4"/>
        <v/>
      </c>
      <c r="K306" s="15"/>
      <c r="L306" s="15"/>
    </row>
    <row r="307" spans="1:12" s="11" customFormat="1" ht="27.75" customHeight="1">
      <c r="A307" s="15"/>
      <c r="B307" s="529"/>
      <c r="C307" s="530"/>
      <c r="D307" s="107"/>
      <c r="E307" s="108"/>
      <c r="F307" s="108"/>
      <c r="G307" s="108"/>
      <c r="H307" s="108"/>
      <c r="I307" s="109"/>
      <c r="J307" s="143" t="str">
        <f t="shared" si="4"/>
        <v/>
      </c>
      <c r="K307" s="15"/>
      <c r="L307" s="15"/>
    </row>
    <row r="308" spans="1:12" s="11" customFormat="1" ht="27.75" customHeight="1">
      <c r="A308" s="15"/>
      <c r="B308" s="529"/>
      <c r="C308" s="530"/>
      <c r="D308" s="107"/>
      <c r="E308" s="108"/>
      <c r="F308" s="108"/>
      <c r="G308" s="108"/>
      <c r="H308" s="108"/>
      <c r="I308" s="109"/>
      <c r="J308" s="143" t="str">
        <f t="shared" si="4"/>
        <v/>
      </c>
      <c r="K308" s="15"/>
      <c r="L308" s="15"/>
    </row>
    <row r="309" spans="1:12" s="11" customFormat="1" ht="27.75" customHeight="1">
      <c r="A309" s="15"/>
      <c r="B309" s="529"/>
      <c r="C309" s="530"/>
      <c r="D309" s="107"/>
      <c r="E309" s="108"/>
      <c r="F309" s="108"/>
      <c r="G309" s="108"/>
      <c r="H309" s="108"/>
      <c r="I309" s="109"/>
      <c r="J309" s="143" t="str">
        <f t="shared" si="4"/>
        <v/>
      </c>
      <c r="K309" s="15"/>
      <c r="L309" s="15"/>
    </row>
    <row r="310" spans="1:12" s="11" customFormat="1" ht="27.75" customHeight="1">
      <c r="A310" s="15"/>
      <c r="B310" s="529"/>
      <c r="C310" s="530"/>
      <c r="D310" s="107"/>
      <c r="E310" s="108"/>
      <c r="F310" s="108"/>
      <c r="G310" s="108"/>
      <c r="H310" s="108"/>
      <c r="I310" s="109"/>
      <c r="J310" s="143" t="str">
        <f t="shared" si="4"/>
        <v/>
      </c>
      <c r="K310" s="15"/>
      <c r="L310" s="15"/>
    </row>
    <row r="311" spans="1:12" s="11" customFormat="1" ht="27.75" customHeight="1">
      <c r="A311" s="15"/>
      <c r="B311" s="529"/>
      <c r="C311" s="530"/>
      <c r="D311" s="107"/>
      <c r="E311" s="108"/>
      <c r="F311" s="108"/>
      <c r="G311" s="108"/>
      <c r="H311" s="108"/>
      <c r="I311" s="109"/>
      <c r="J311" s="143" t="str">
        <f t="shared" si="4"/>
        <v/>
      </c>
      <c r="K311" s="15"/>
      <c r="L311" s="15"/>
    </row>
    <row r="312" spans="1:12" s="11" customFormat="1" ht="27.75" customHeight="1">
      <c r="A312" s="15"/>
      <c r="B312" s="529"/>
      <c r="C312" s="530"/>
      <c r="D312" s="107"/>
      <c r="E312" s="108"/>
      <c r="F312" s="108"/>
      <c r="G312" s="108"/>
      <c r="H312" s="108"/>
      <c r="I312" s="109"/>
      <c r="J312" s="143" t="str">
        <f t="shared" si="4"/>
        <v/>
      </c>
      <c r="K312" s="15"/>
      <c r="L312" s="15"/>
    </row>
    <row r="313" spans="1:12" s="11" customFormat="1" ht="27.75" customHeight="1">
      <c r="A313" s="15"/>
      <c r="B313" s="529"/>
      <c r="C313" s="530"/>
      <c r="D313" s="107"/>
      <c r="E313" s="108"/>
      <c r="F313" s="108"/>
      <c r="G313" s="108"/>
      <c r="H313" s="108"/>
      <c r="I313" s="109"/>
      <c r="J313" s="143" t="str">
        <f t="shared" si="4"/>
        <v/>
      </c>
      <c r="K313" s="15"/>
      <c r="L313" s="15"/>
    </row>
    <row r="314" spans="1:12" s="11" customFormat="1" ht="27.75" customHeight="1">
      <c r="A314" s="15"/>
      <c r="B314" s="529"/>
      <c r="C314" s="530"/>
      <c r="D314" s="107"/>
      <c r="E314" s="108"/>
      <c r="F314" s="108"/>
      <c r="G314" s="108"/>
      <c r="H314" s="108"/>
      <c r="I314" s="109"/>
      <c r="J314" s="143" t="str">
        <f t="shared" si="4"/>
        <v/>
      </c>
      <c r="K314" s="15"/>
      <c r="L314" s="15"/>
    </row>
    <row r="315" spans="1:12" s="11" customFormat="1" ht="27.75" customHeight="1">
      <c r="A315" s="15"/>
      <c r="B315" s="529"/>
      <c r="C315" s="530"/>
      <c r="D315" s="107"/>
      <c r="E315" s="108"/>
      <c r="F315" s="108"/>
      <c r="G315" s="108"/>
      <c r="H315" s="108"/>
      <c r="I315" s="109"/>
      <c r="J315" s="143" t="str">
        <f t="shared" si="4"/>
        <v/>
      </c>
      <c r="K315" s="15"/>
      <c r="L315" s="15"/>
    </row>
    <row r="316" spans="1:12" s="11" customFormat="1" ht="27.75" customHeight="1">
      <c r="A316" s="15"/>
      <c r="B316" s="529"/>
      <c r="C316" s="530"/>
      <c r="D316" s="107"/>
      <c r="E316" s="108"/>
      <c r="F316" s="108"/>
      <c r="G316" s="108"/>
      <c r="H316" s="108"/>
      <c r="I316" s="109"/>
      <c r="J316" s="143" t="str">
        <f t="shared" si="4"/>
        <v/>
      </c>
      <c r="K316" s="15"/>
      <c r="L316" s="15"/>
    </row>
    <row r="317" spans="1:12" s="11" customFormat="1" ht="27.75" customHeight="1">
      <c r="A317" s="15"/>
      <c r="B317" s="529"/>
      <c r="C317" s="530"/>
      <c r="D317" s="107"/>
      <c r="E317" s="108"/>
      <c r="F317" s="108"/>
      <c r="G317" s="108"/>
      <c r="H317" s="108"/>
      <c r="I317" s="109"/>
      <c r="J317" s="143" t="str">
        <f t="shared" si="4"/>
        <v/>
      </c>
      <c r="K317" s="15"/>
      <c r="L317" s="15"/>
    </row>
    <row r="318" spans="1:12" s="11" customFormat="1" ht="27.75" customHeight="1">
      <c r="A318" s="15"/>
      <c r="B318" s="529"/>
      <c r="C318" s="530"/>
      <c r="D318" s="107"/>
      <c r="E318" s="108"/>
      <c r="F318" s="108"/>
      <c r="G318" s="108"/>
      <c r="H318" s="108"/>
      <c r="I318" s="109"/>
      <c r="J318" s="143" t="str">
        <f t="shared" si="4"/>
        <v/>
      </c>
      <c r="K318" s="15"/>
      <c r="L318" s="15"/>
    </row>
    <row r="319" spans="1:12" s="11" customFormat="1" ht="27.75" customHeight="1">
      <c r="A319" s="15"/>
      <c r="B319" s="529"/>
      <c r="C319" s="530"/>
      <c r="D319" s="107"/>
      <c r="E319" s="108"/>
      <c r="F319" s="108"/>
      <c r="G319" s="108"/>
      <c r="H319" s="108"/>
      <c r="I319" s="109"/>
      <c r="J319" s="143" t="str">
        <f t="shared" si="4"/>
        <v/>
      </c>
      <c r="K319" s="15"/>
      <c r="L319" s="15"/>
    </row>
    <row r="320" spans="1:12" s="11" customFormat="1" ht="27.75" customHeight="1">
      <c r="A320" s="15"/>
      <c r="B320" s="529"/>
      <c r="C320" s="530"/>
      <c r="D320" s="107"/>
      <c r="E320" s="108"/>
      <c r="F320" s="108"/>
      <c r="G320" s="108"/>
      <c r="H320" s="108"/>
      <c r="I320" s="109"/>
      <c r="J320" s="143" t="str">
        <f t="shared" si="4"/>
        <v/>
      </c>
      <c r="K320" s="15"/>
      <c r="L320" s="15"/>
    </row>
    <row r="321" spans="1:12" s="11" customFormat="1" ht="27.75" customHeight="1">
      <c r="A321" s="15"/>
      <c r="B321" s="529"/>
      <c r="C321" s="530"/>
      <c r="D321" s="107"/>
      <c r="E321" s="108"/>
      <c r="F321" s="108"/>
      <c r="G321" s="108"/>
      <c r="H321" s="108"/>
      <c r="I321" s="109"/>
      <c r="J321" s="143" t="str">
        <f t="shared" si="4"/>
        <v/>
      </c>
      <c r="K321" s="15"/>
      <c r="L321" s="15"/>
    </row>
    <row r="322" spans="1:12" s="11" customFormat="1" ht="27.75" customHeight="1">
      <c r="A322" s="15"/>
      <c r="B322" s="529"/>
      <c r="C322" s="530"/>
      <c r="D322" s="107"/>
      <c r="E322" s="108"/>
      <c r="F322" s="108"/>
      <c r="G322" s="108"/>
      <c r="H322" s="108"/>
      <c r="I322" s="109"/>
      <c r="J322" s="143" t="str">
        <f t="shared" si="4"/>
        <v/>
      </c>
      <c r="K322" s="15"/>
      <c r="L322" s="15"/>
    </row>
    <row r="323" spans="1:12" s="11" customFormat="1" ht="27.75" customHeight="1">
      <c r="A323" s="15"/>
      <c r="B323" s="529"/>
      <c r="C323" s="530"/>
      <c r="D323" s="107"/>
      <c r="E323" s="108"/>
      <c r="F323" s="108"/>
      <c r="G323" s="108"/>
      <c r="H323" s="108"/>
      <c r="I323" s="109"/>
      <c r="J323" s="143" t="str">
        <f t="shared" si="4"/>
        <v/>
      </c>
      <c r="K323" s="15"/>
      <c r="L323" s="15"/>
    </row>
    <row r="324" spans="1:12" s="11" customFormat="1" ht="27.75" customHeight="1">
      <c r="A324" s="15"/>
      <c r="B324" s="529"/>
      <c r="C324" s="530"/>
      <c r="D324" s="107"/>
      <c r="E324" s="108"/>
      <c r="F324" s="108"/>
      <c r="G324" s="108"/>
      <c r="H324" s="108"/>
      <c r="I324" s="109"/>
      <c r="J324" s="143" t="str">
        <f t="shared" si="4"/>
        <v/>
      </c>
      <c r="K324" s="15"/>
      <c r="L324" s="15"/>
    </row>
    <row r="325" spans="1:12" s="11" customFormat="1" ht="27.75" customHeight="1">
      <c r="A325" s="15"/>
      <c r="B325" s="529"/>
      <c r="C325" s="530"/>
      <c r="D325" s="107"/>
      <c r="E325" s="108"/>
      <c r="F325" s="108"/>
      <c r="G325" s="108"/>
      <c r="H325" s="108"/>
      <c r="I325" s="109"/>
      <c r="J325" s="143" t="str">
        <f t="shared" si="4"/>
        <v/>
      </c>
      <c r="K325" s="15"/>
      <c r="L325" s="15"/>
    </row>
    <row r="326" spans="1:12" s="11" customFormat="1" ht="27.75" customHeight="1">
      <c r="A326" s="15"/>
      <c r="B326" s="529"/>
      <c r="C326" s="530"/>
      <c r="D326" s="107"/>
      <c r="E326" s="108"/>
      <c r="F326" s="108"/>
      <c r="G326" s="108"/>
      <c r="H326" s="108"/>
      <c r="I326" s="109"/>
      <c r="J326" s="143" t="str">
        <f t="shared" si="4"/>
        <v/>
      </c>
      <c r="K326" s="15"/>
      <c r="L326" s="15"/>
    </row>
    <row r="327" spans="1:12" s="11" customFormat="1" ht="27.75" customHeight="1">
      <c r="A327" s="15"/>
      <c r="B327" s="529"/>
      <c r="C327" s="530"/>
      <c r="D327" s="107"/>
      <c r="E327" s="108"/>
      <c r="F327" s="108"/>
      <c r="G327" s="108"/>
      <c r="H327" s="108"/>
      <c r="I327" s="109"/>
      <c r="J327" s="143" t="str">
        <f t="shared" si="4"/>
        <v/>
      </c>
      <c r="K327" s="15"/>
      <c r="L327" s="15"/>
    </row>
    <row r="328" spans="1:12" s="11" customFormat="1" ht="27.75" customHeight="1">
      <c r="A328" s="15"/>
      <c r="B328" s="529"/>
      <c r="C328" s="530"/>
      <c r="D328" s="107"/>
      <c r="E328" s="108"/>
      <c r="F328" s="108"/>
      <c r="G328" s="108"/>
      <c r="H328" s="108"/>
      <c r="I328" s="109"/>
      <c r="J328" s="143" t="str">
        <f t="shared" ref="J328:J391" si="5">CONCATENATE(IF(AND(I329&lt;&gt;"",I328="")=TRUE,"Do NOT Skip Lines.",""),IF(AND(E328&lt;&gt;"",H328&lt;&gt;"",I328="")=TRUE," Countermeasure must be specified.",""),IF(AND(SUM(F328:G328)&gt;0,E328="yes")," PDO Crashes do not have injuries or fatalities.",""))</f>
        <v/>
      </c>
      <c r="K328" s="15"/>
      <c r="L328" s="15"/>
    </row>
    <row r="329" spans="1:12" s="11" customFormat="1" ht="27.75" customHeight="1">
      <c r="A329" s="15"/>
      <c r="B329" s="529"/>
      <c r="C329" s="530"/>
      <c r="D329" s="107"/>
      <c r="E329" s="108"/>
      <c r="F329" s="108"/>
      <c r="G329" s="108"/>
      <c r="H329" s="108"/>
      <c r="I329" s="109"/>
      <c r="J329" s="143" t="str">
        <f t="shared" si="5"/>
        <v/>
      </c>
      <c r="K329" s="15"/>
      <c r="L329" s="15"/>
    </row>
    <row r="330" spans="1:12" s="11" customFormat="1" ht="27.75" customHeight="1">
      <c r="A330" s="15"/>
      <c r="B330" s="529"/>
      <c r="C330" s="530"/>
      <c r="D330" s="107"/>
      <c r="E330" s="108"/>
      <c r="F330" s="108"/>
      <c r="G330" s="108"/>
      <c r="H330" s="108"/>
      <c r="I330" s="109"/>
      <c r="J330" s="143" t="str">
        <f t="shared" si="5"/>
        <v/>
      </c>
      <c r="K330" s="15"/>
      <c r="L330" s="15"/>
    </row>
    <row r="331" spans="1:12" s="11" customFormat="1" ht="27.75" customHeight="1">
      <c r="A331" s="15"/>
      <c r="B331" s="529"/>
      <c r="C331" s="530"/>
      <c r="D331" s="107"/>
      <c r="E331" s="108"/>
      <c r="F331" s="108"/>
      <c r="G331" s="108"/>
      <c r="H331" s="108"/>
      <c r="I331" s="109"/>
      <c r="J331" s="143" t="str">
        <f t="shared" si="5"/>
        <v/>
      </c>
      <c r="K331" s="15"/>
      <c r="L331" s="15"/>
    </row>
    <row r="332" spans="1:12" s="11" customFormat="1" ht="27.75" customHeight="1">
      <c r="A332" s="15"/>
      <c r="B332" s="529"/>
      <c r="C332" s="530"/>
      <c r="D332" s="107"/>
      <c r="E332" s="108"/>
      <c r="F332" s="108"/>
      <c r="G332" s="108"/>
      <c r="H332" s="108"/>
      <c r="I332" s="109"/>
      <c r="J332" s="143" t="str">
        <f t="shared" si="5"/>
        <v/>
      </c>
      <c r="K332" s="15"/>
      <c r="L332" s="15"/>
    </row>
    <row r="333" spans="1:12" s="11" customFormat="1" ht="27.75" customHeight="1">
      <c r="A333" s="15"/>
      <c r="B333" s="529"/>
      <c r="C333" s="530"/>
      <c r="D333" s="107"/>
      <c r="E333" s="108"/>
      <c r="F333" s="108"/>
      <c r="G333" s="108"/>
      <c r="H333" s="108"/>
      <c r="I333" s="109"/>
      <c r="J333" s="143" t="str">
        <f t="shared" si="5"/>
        <v/>
      </c>
      <c r="K333" s="15"/>
      <c r="L333" s="15"/>
    </row>
    <row r="334" spans="1:12" s="11" customFormat="1" ht="27.75" customHeight="1">
      <c r="A334" s="15"/>
      <c r="B334" s="529"/>
      <c r="C334" s="530"/>
      <c r="D334" s="107"/>
      <c r="E334" s="108"/>
      <c r="F334" s="108"/>
      <c r="G334" s="108"/>
      <c r="H334" s="108"/>
      <c r="I334" s="109"/>
      <c r="J334" s="143" t="str">
        <f t="shared" si="5"/>
        <v/>
      </c>
      <c r="K334" s="15"/>
      <c r="L334" s="15"/>
    </row>
    <row r="335" spans="1:12" s="11" customFormat="1" ht="27.75" customHeight="1">
      <c r="A335" s="15"/>
      <c r="B335" s="529"/>
      <c r="C335" s="530"/>
      <c r="D335" s="107"/>
      <c r="E335" s="108"/>
      <c r="F335" s="108"/>
      <c r="G335" s="108"/>
      <c r="H335" s="108"/>
      <c r="I335" s="109"/>
      <c r="J335" s="143" t="str">
        <f t="shared" si="5"/>
        <v/>
      </c>
      <c r="K335" s="15"/>
      <c r="L335" s="15"/>
    </row>
    <row r="336" spans="1:12" s="11" customFormat="1" ht="27.75" customHeight="1">
      <c r="A336" s="15"/>
      <c r="B336" s="529"/>
      <c r="C336" s="530"/>
      <c r="D336" s="107"/>
      <c r="E336" s="108"/>
      <c r="F336" s="108"/>
      <c r="G336" s="108"/>
      <c r="H336" s="108"/>
      <c r="I336" s="109"/>
      <c r="J336" s="143" t="str">
        <f t="shared" si="5"/>
        <v/>
      </c>
      <c r="K336" s="15"/>
      <c r="L336" s="15"/>
    </row>
    <row r="337" spans="1:12" s="11" customFormat="1" ht="27.75" customHeight="1">
      <c r="A337" s="15"/>
      <c r="B337" s="529"/>
      <c r="C337" s="530"/>
      <c r="D337" s="107"/>
      <c r="E337" s="108"/>
      <c r="F337" s="108"/>
      <c r="G337" s="108"/>
      <c r="H337" s="108"/>
      <c r="I337" s="109"/>
      <c r="J337" s="143" t="str">
        <f t="shared" si="5"/>
        <v/>
      </c>
      <c r="K337" s="15"/>
      <c r="L337" s="15"/>
    </row>
    <row r="338" spans="1:12" s="11" customFormat="1" ht="27.75" customHeight="1">
      <c r="A338" s="15"/>
      <c r="B338" s="529"/>
      <c r="C338" s="530"/>
      <c r="D338" s="107"/>
      <c r="E338" s="108"/>
      <c r="F338" s="108"/>
      <c r="G338" s="108"/>
      <c r="H338" s="108"/>
      <c r="I338" s="109"/>
      <c r="J338" s="143" t="str">
        <f t="shared" si="5"/>
        <v/>
      </c>
      <c r="K338" s="15"/>
      <c r="L338" s="15"/>
    </row>
    <row r="339" spans="1:12" s="11" customFormat="1" ht="27.75" customHeight="1">
      <c r="A339" s="15"/>
      <c r="B339" s="529"/>
      <c r="C339" s="530"/>
      <c r="D339" s="107"/>
      <c r="E339" s="108"/>
      <c r="F339" s="108"/>
      <c r="G339" s="108"/>
      <c r="H339" s="108"/>
      <c r="I339" s="109"/>
      <c r="J339" s="143" t="str">
        <f t="shared" si="5"/>
        <v/>
      </c>
      <c r="K339" s="15"/>
      <c r="L339" s="15"/>
    </row>
    <row r="340" spans="1:12" s="11" customFormat="1" ht="27.75" customHeight="1">
      <c r="A340" s="15"/>
      <c r="B340" s="529"/>
      <c r="C340" s="530"/>
      <c r="D340" s="107"/>
      <c r="E340" s="108"/>
      <c r="F340" s="108"/>
      <c r="G340" s="108"/>
      <c r="H340" s="108"/>
      <c r="I340" s="109"/>
      <c r="J340" s="143" t="str">
        <f t="shared" si="5"/>
        <v/>
      </c>
      <c r="K340" s="15"/>
      <c r="L340" s="15"/>
    </row>
    <row r="341" spans="1:12" s="11" customFormat="1" ht="27.75" customHeight="1">
      <c r="A341" s="15"/>
      <c r="B341" s="529"/>
      <c r="C341" s="530"/>
      <c r="D341" s="107"/>
      <c r="E341" s="108"/>
      <c r="F341" s="108"/>
      <c r="G341" s="108"/>
      <c r="H341" s="108"/>
      <c r="I341" s="109"/>
      <c r="J341" s="143" t="str">
        <f t="shared" si="5"/>
        <v/>
      </c>
      <c r="K341" s="15"/>
      <c r="L341" s="15"/>
    </row>
    <row r="342" spans="1:12" s="11" customFormat="1" ht="27.75" customHeight="1">
      <c r="A342" s="15"/>
      <c r="B342" s="529"/>
      <c r="C342" s="530"/>
      <c r="D342" s="107"/>
      <c r="E342" s="108"/>
      <c r="F342" s="108"/>
      <c r="G342" s="108"/>
      <c r="H342" s="108"/>
      <c r="I342" s="109"/>
      <c r="J342" s="143" t="str">
        <f t="shared" si="5"/>
        <v/>
      </c>
      <c r="K342" s="15"/>
      <c r="L342" s="15"/>
    </row>
    <row r="343" spans="1:12" s="11" customFormat="1" ht="27.75" customHeight="1">
      <c r="A343" s="15"/>
      <c r="B343" s="529"/>
      <c r="C343" s="530"/>
      <c r="D343" s="107"/>
      <c r="E343" s="108"/>
      <c r="F343" s="108"/>
      <c r="G343" s="108"/>
      <c r="H343" s="108"/>
      <c r="I343" s="109"/>
      <c r="J343" s="143" t="str">
        <f t="shared" si="5"/>
        <v/>
      </c>
      <c r="K343" s="15"/>
      <c r="L343" s="15"/>
    </row>
    <row r="344" spans="1:12" s="11" customFormat="1" ht="27.75" customHeight="1">
      <c r="A344" s="15"/>
      <c r="B344" s="529"/>
      <c r="C344" s="530"/>
      <c r="D344" s="107"/>
      <c r="E344" s="108"/>
      <c r="F344" s="108"/>
      <c r="G344" s="108"/>
      <c r="H344" s="108"/>
      <c r="I344" s="109"/>
      <c r="J344" s="143" t="str">
        <f t="shared" si="5"/>
        <v/>
      </c>
      <c r="K344" s="15"/>
      <c r="L344" s="15"/>
    </row>
    <row r="345" spans="1:12" s="11" customFormat="1" ht="27.75" customHeight="1">
      <c r="A345" s="15"/>
      <c r="B345" s="529"/>
      <c r="C345" s="530"/>
      <c r="D345" s="107"/>
      <c r="E345" s="108"/>
      <c r="F345" s="108"/>
      <c r="G345" s="108"/>
      <c r="H345" s="108"/>
      <c r="I345" s="109"/>
      <c r="J345" s="143" t="str">
        <f t="shared" si="5"/>
        <v/>
      </c>
      <c r="K345" s="15"/>
      <c r="L345" s="15"/>
    </row>
    <row r="346" spans="1:12" s="11" customFormat="1" ht="27.75" customHeight="1">
      <c r="A346" s="15"/>
      <c r="B346" s="529"/>
      <c r="C346" s="530"/>
      <c r="D346" s="107"/>
      <c r="E346" s="108"/>
      <c r="F346" s="108"/>
      <c r="G346" s="108"/>
      <c r="H346" s="108"/>
      <c r="I346" s="109"/>
      <c r="J346" s="143" t="str">
        <f t="shared" si="5"/>
        <v/>
      </c>
      <c r="K346" s="15"/>
      <c r="L346" s="15"/>
    </row>
    <row r="347" spans="1:12" s="11" customFormat="1" ht="27.75" customHeight="1">
      <c r="A347" s="15"/>
      <c r="B347" s="529"/>
      <c r="C347" s="530"/>
      <c r="D347" s="107"/>
      <c r="E347" s="108"/>
      <c r="F347" s="108"/>
      <c r="G347" s="108"/>
      <c r="H347" s="108"/>
      <c r="I347" s="109"/>
      <c r="J347" s="143" t="str">
        <f t="shared" si="5"/>
        <v/>
      </c>
      <c r="K347" s="15"/>
      <c r="L347" s="15"/>
    </row>
    <row r="348" spans="1:12" s="11" customFormat="1" ht="27.75" customHeight="1">
      <c r="A348" s="15"/>
      <c r="B348" s="529"/>
      <c r="C348" s="530"/>
      <c r="D348" s="107"/>
      <c r="E348" s="108"/>
      <c r="F348" s="108"/>
      <c r="G348" s="108"/>
      <c r="H348" s="108"/>
      <c r="I348" s="109"/>
      <c r="J348" s="143" t="str">
        <f t="shared" si="5"/>
        <v/>
      </c>
      <c r="K348" s="15"/>
      <c r="L348" s="15"/>
    </row>
    <row r="349" spans="1:12" s="11" customFormat="1" ht="27.75" customHeight="1">
      <c r="A349" s="15"/>
      <c r="B349" s="529"/>
      <c r="C349" s="530"/>
      <c r="D349" s="107"/>
      <c r="E349" s="108"/>
      <c r="F349" s="108"/>
      <c r="G349" s="108"/>
      <c r="H349" s="108"/>
      <c r="I349" s="109"/>
      <c r="J349" s="143" t="str">
        <f t="shared" si="5"/>
        <v/>
      </c>
      <c r="K349" s="15"/>
      <c r="L349" s="15"/>
    </row>
    <row r="350" spans="1:12" s="11" customFormat="1" ht="27.75" customHeight="1">
      <c r="A350" s="15"/>
      <c r="B350" s="529"/>
      <c r="C350" s="530"/>
      <c r="D350" s="107"/>
      <c r="E350" s="108"/>
      <c r="F350" s="108"/>
      <c r="G350" s="108"/>
      <c r="H350" s="108"/>
      <c r="I350" s="109"/>
      <c r="J350" s="143" t="str">
        <f t="shared" si="5"/>
        <v/>
      </c>
      <c r="K350" s="15"/>
      <c r="L350" s="15"/>
    </row>
    <row r="351" spans="1:12" s="11" customFormat="1" ht="27.75" customHeight="1">
      <c r="A351" s="15"/>
      <c r="B351" s="529"/>
      <c r="C351" s="530"/>
      <c r="D351" s="107"/>
      <c r="E351" s="108"/>
      <c r="F351" s="108"/>
      <c r="G351" s="108"/>
      <c r="H351" s="108"/>
      <c r="I351" s="109"/>
      <c r="J351" s="143" t="str">
        <f t="shared" si="5"/>
        <v/>
      </c>
      <c r="K351" s="15"/>
      <c r="L351" s="15"/>
    </row>
    <row r="352" spans="1:12" s="11" customFormat="1" ht="27.75" customHeight="1">
      <c r="A352" s="15"/>
      <c r="B352" s="529"/>
      <c r="C352" s="530"/>
      <c r="D352" s="107"/>
      <c r="E352" s="108"/>
      <c r="F352" s="108"/>
      <c r="G352" s="108"/>
      <c r="H352" s="108"/>
      <c r="I352" s="109"/>
      <c r="J352" s="143" t="str">
        <f t="shared" si="5"/>
        <v/>
      </c>
      <c r="K352" s="15"/>
      <c r="L352" s="15"/>
    </row>
    <row r="353" spans="1:12" s="11" customFormat="1" ht="27.75" customHeight="1">
      <c r="A353" s="15"/>
      <c r="B353" s="529"/>
      <c r="C353" s="530"/>
      <c r="D353" s="107"/>
      <c r="E353" s="108"/>
      <c r="F353" s="108"/>
      <c r="G353" s="108"/>
      <c r="H353" s="108"/>
      <c r="I353" s="109"/>
      <c r="J353" s="143" t="str">
        <f t="shared" si="5"/>
        <v/>
      </c>
      <c r="K353" s="15"/>
      <c r="L353" s="15"/>
    </row>
    <row r="354" spans="1:12" s="11" customFormat="1" ht="27.75" customHeight="1">
      <c r="A354" s="15"/>
      <c r="B354" s="529"/>
      <c r="C354" s="530"/>
      <c r="D354" s="107"/>
      <c r="E354" s="108"/>
      <c r="F354" s="108"/>
      <c r="G354" s="108"/>
      <c r="H354" s="108"/>
      <c r="I354" s="109"/>
      <c r="J354" s="143" t="str">
        <f t="shared" si="5"/>
        <v/>
      </c>
      <c r="K354" s="15"/>
      <c r="L354" s="15"/>
    </row>
    <row r="355" spans="1:12" s="11" customFormat="1" ht="27.75" customHeight="1">
      <c r="A355" s="15"/>
      <c r="B355" s="529"/>
      <c r="C355" s="530"/>
      <c r="D355" s="107"/>
      <c r="E355" s="108"/>
      <c r="F355" s="108"/>
      <c r="G355" s="108"/>
      <c r="H355" s="108"/>
      <c r="I355" s="109"/>
      <c r="J355" s="143" t="str">
        <f t="shared" si="5"/>
        <v/>
      </c>
      <c r="K355" s="15"/>
      <c r="L355" s="15"/>
    </row>
    <row r="356" spans="1:12" s="11" customFormat="1" ht="27.75" customHeight="1">
      <c r="A356" s="15"/>
      <c r="B356" s="529"/>
      <c r="C356" s="530"/>
      <c r="D356" s="107"/>
      <c r="E356" s="108"/>
      <c r="F356" s="108"/>
      <c r="G356" s="108"/>
      <c r="H356" s="108"/>
      <c r="I356" s="109"/>
      <c r="J356" s="143" t="str">
        <f t="shared" si="5"/>
        <v/>
      </c>
      <c r="K356" s="15"/>
      <c r="L356" s="15"/>
    </row>
    <row r="357" spans="1:12" s="11" customFormat="1" ht="27.75" customHeight="1">
      <c r="A357" s="15"/>
      <c r="B357" s="529"/>
      <c r="C357" s="530"/>
      <c r="D357" s="107"/>
      <c r="E357" s="108"/>
      <c r="F357" s="108"/>
      <c r="G357" s="108"/>
      <c r="H357" s="108"/>
      <c r="I357" s="109"/>
      <c r="J357" s="143" t="str">
        <f t="shared" si="5"/>
        <v/>
      </c>
      <c r="K357" s="15"/>
      <c r="L357" s="15"/>
    </row>
    <row r="358" spans="1:12" s="11" customFormat="1" ht="27.75" customHeight="1">
      <c r="A358" s="15"/>
      <c r="B358" s="529"/>
      <c r="C358" s="530"/>
      <c r="D358" s="107"/>
      <c r="E358" s="108"/>
      <c r="F358" s="108"/>
      <c r="G358" s="108"/>
      <c r="H358" s="108"/>
      <c r="I358" s="109"/>
      <c r="J358" s="143" t="str">
        <f t="shared" si="5"/>
        <v/>
      </c>
      <c r="K358" s="15"/>
      <c r="L358" s="15"/>
    </row>
    <row r="359" spans="1:12" s="11" customFormat="1" ht="27.75" customHeight="1">
      <c r="A359" s="15"/>
      <c r="B359" s="529"/>
      <c r="C359" s="530"/>
      <c r="D359" s="107"/>
      <c r="E359" s="108"/>
      <c r="F359" s="108"/>
      <c r="G359" s="108"/>
      <c r="H359" s="108"/>
      <c r="I359" s="109"/>
      <c r="J359" s="143" t="str">
        <f t="shared" si="5"/>
        <v/>
      </c>
      <c r="K359" s="15"/>
      <c r="L359" s="15"/>
    </row>
    <row r="360" spans="1:12" s="11" customFormat="1" ht="27.75" customHeight="1">
      <c r="A360" s="15"/>
      <c r="B360" s="529"/>
      <c r="C360" s="530"/>
      <c r="D360" s="107"/>
      <c r="E360" s="108"/>
      <c r="F360" s="108"/>
      <c r="G360" s="108"/>
      <c r="H360" s="108"/>
      <c r="I360" s="109"/>
      <c r="J360" s="143" t="str">
        <f t="shared" si="5"/>
        <v/>
      </c>
      <c r="K360" s="15"/>
      <c r="L360" s="15"/>
    </row>
    <row r="361" spans="1:12" s="11" customFormat="1" ht="27.75" customHeight="1">
      <c r="A361" s="15"/>
      <c r="B361" s="529"/>
      <c r="C361" s="530"/>
      <c r="D361" s="107"/>
      <c r="E361" s="108"/>
      <c r="F361" s="108"/>
      <c r="G361" s="108"/>
      <c r="H361" s="108"/>
      <c r="I361" s="109"/>
      <c r="J361" s="143" t="str">
        <f t="shared" si="5"/>
        <v/>
      </c>
      <c r="K361" s="15"/>
      <c r="L361" s="15"/>
    </row>
    <row r="362" spans="1:12" s="11" customFormat="1" ht="27.75" customHeight="1">
      <c r="A362" s="15"/>
      <c r="B362" s="529"/>
      <c r="C362" s="530"/>
      <c r="D362" s="107"/>
      <c r="E362" s="108"/>
      <c r="F362" s="108"/>
      <c r="G362" s="108"/>
      <c r="H362" s="108"/>
      <c r="I362" s="109"/>
      <c r="J362" s="143" t="str">
        <f t="shared" si="5"/>
        <v/>
      </c>
      <c r="K362" s="15"/>
      <c r="L362" s="15"/>
    </row>
    <row r="363" spans="1:12" s="11" customFormat="1" ht="27.75" customHeight="1">
      <c r="A363" s="15"/>
      <c r="B363" s="529"/>
      <c r="C363" s="530"/>
      <c r="D363" s="107"/>
      <c r="E363" s="108"/>
      <c r="F363" s="108"/>
      <c r="G363" s="108"/>
      <c r="H363" s="108"/>
      <c r="I363" s="109"/>
      <c r="J363" s="143" t="str">
        <f t="shared" si="5"/>
        <v/>
      </c>
      <c r="K363" s="15"/>
      <c r="L363" s="15"/>
    </row>
    <row r="364" spans="1:12" s="11" customFormat="1" ht="27.75" customHeight="1">
      <c r="A364" s="15"/>
      <c r="B364" s="529"/>
      <c r="C364" s="530"/>
      <c r="D364" s="107"/>
      <c r="E364" s="108"/>
      <c r="F364" s="108"/>
      <c r="G364" s="108"/>
      <c r="H364" s="108"/>
      <c r="I364" s="109"/>
      <c r="J364" s="143" t="str">
        <f t="shared" si="5"/>
        <v/>
      </c>
      <c r="K364" s="15"/>
      <c r="L364" s="15"/>
    </row>
    <row r="365" spans="1:12" s="11" customFormat="1" ht="27.75" customHeight="1">
      <c r="A365" s="15"/>
      <c r="B365" s="529"/>
      <c r="C365" s="530"/>
      <c r="D365" s="107"/>
      <c r="E365" s="108"/>
      <c r="F365" s="108"/>
      <c r="G365" s="108"/>
      <c r="H365" s="108"/>
      <c r="I365" s="109"/>
      <c r="J365" s="143" t="str">
        <f t="shared" si="5"/>
        <v/>
      </c>
      <c r="K365" s="15"/>
      <c r="L365" s="15"/>
    </row>
    <row r="366" spans="1:12" s="11" customFormat="1" ht="27.75" customHeight="1">
      <c r="A366" s="15"/>
      <c r="B366" s="529"/>
      <c r="C366" s="530"/>
      <c r="D366" s="107"/>
      <c r="E366" s="108"/>
      <c r="F366" s="108"/>
      <c r="G366" s="108"/>
      <c r="H366" s="108"/>
      <c r="I366" s="109"/>
      <c r="J366" s="143" t="str">
        <f t="shared" si="5"/>
        <v/>
      </c>
      <c r="K366" s="15"/>
      <c r="L366" s="15"/>
    </row>
    <row r="367" spans="1:12" s="11" customFormat="1" ht="27.75" customHeight="1">
      <c r="A367" s="15"/>
      <c r="B367" s="529"/>
      <c r="C367" s="530"/>
      <c r="D367" s="107"/>
      <c r="E367" s="108"/>
      <c r="F367" s="108"/>
      <c r="G367" s="108"/>
      <c r="H367" s="108"/>
      <c r="I367" s="109"/>
      <c r="J367" s="143" t="str">
        <f t="shared" si="5"/>
        <v/>
      </c>
      <c r="K367" s="15"/>
      <c r="L367" s="15"/>
    </row>
    <row r="368" spans="1:12" s="11" customFormat="1" ht="27.75" customHeight="1">
      <c r="A368" s="15"/>
      <c r="B368" s="529"/>
      <c r="C368" s="530"/>
      <c r="D368" s="107"/>
      <c r="E368" s="108"/>
      <c r="F368" s="108"/>
      <c r="G368" s="108"/>
      <c r="H368" s="108"/>
      <c r="I368" s="109"/>
      <c r="J368" s="143" t="str">
        <f t="shared" si="5"/>
        <v/>
      </c>
      <c r="K368" s="15"/>
      <c r="L368" s="15"/>
    </row>
    <row r="369" spans="1:12" s="11" customFormat="1" ht="27.75" customHeight="1">
      <c r="A369" s="15"/>
      <c r="B369" s="529"/>
      <c r="C369" s="530"/>
      <c r="D369" s="107"/>
      <c r="E369" s="108"/>
      <c r="F369" s="108"/>
      <c r="G369" s="108"/>
      <c r="H369" s="108"/>
      <c r="I369" s="109"/>
      <c r="J369" s="143" t="str">
        <f t="shared" si="5"/>
        <v/>
      </c>
      <c r="K369" s="15"/>
      <c r="L369" s="15"/>
    </row>
    <row r="370" spans="1:12" s="11" customFormat="1" ht="27.75" customHeight="1">
      <c r="A370" s="15"/>
      <c r="B370" s="529"/>
      <c r="C370" s="530"/>
      <c r="D370" s="107"/>
      <c r="E370" s="108"/>
      <c r="F370" s="108"/>
      <c r="G370" s="108"/>
      <c r="H370" s="108"/>
      <c r="I370" s="109"/>
      <c r="J370" s="143" t="str">
        <f t="shared" si="5"/>
        <v/>
      </c>
      <c r="K370" s="15"/>
      <c r="L370" s="15"/>
    </row>
    <row r="371" spans="1:12" s="11" customFormat="1" ht="27.75" customHeight="1">
      <c r="A371" s="15"/>
      <c r="B371" s="529"/>
      <c r="C371" s="530"/>
      <c r="D371" s="107"/>
      <c r="E371" s="108"/>
      <c r="F371" s="108"/>
      <c r="G371" s="108"/>
      <c r="H371" s="108"/>
      <c r="I371" s="109"/>
      <c r="J371" s="143" t="str">
        <f t="shared" si="5"/>
        <v/>
      </c>
      <c r="K371" s="15"/>
      <c r="L371" s="15"/>
    </row>
    <row r="372" spans="1:12" s="11" customFormat="1" ht="27.75" customHeight="1">
      <c r="A372" s="15"/>
      <c r="B372" s="529"/>
      <c r="C372" s="530"/>
      <c r="D372" s="107"/>
      <c r="E372" s="108"/>
      <c r="F372" s="108"/>
      <c r="G372" s="108"/>
      <c r="H372" s="108"/>
      <c r="I372" s="109"/>
      <c r="J372" s="143" t="str">
        <f t="shared" si="5"/>
        <v/>
      </c>
      <c r="K372" s="15"/>
      <c r="L372" s="15"/>
    </row>
    <row r="373" spans="1:12" s="11" customFormat="1" ht="27.75" customHeight="1">
      <c r="A373" s="15"/>
      <c r="B373" s="529"/>
      <c r="C373" s="530"/>
      <c r="D373" s="107"/>
      <c r="E373" s="108"/>
      <c r="F373" s="108"/>
      <c r="G373" s="108"/>
      <c r="H373" s="108"/>
      <c r="I373" s="109"/>
      <c r="J373" s="143" t="str">
        <f t="shared" si="5"/>
        <v/>
      </c>
      <c r="K373" s="15"/>
      <c r="L373" s="15"/>
    </row>
    <row r="374" spans="1:12" s="11" customFormat="1" ht="27.75" customHeight="1">
      <c r="A374" s="15"/>
      <c r="B374" s="529"/>
      <c r="C374" s="530"/>
      <c r="D374" s="107"/>
      <c r="E374" s="108"/>
      <c r="F374" s="108"/>
      <c r="G374" s="108"/>
      <c r="H374" s="108"/>
      <c r="I374" s="109"/>
      <c r="J374" s="143" t="str">
        <f t="shared" si="5"/>
        <v/>
      </c>
      <c r="K374" s="15"/>
      <c r="L374" s="15"/>
    </row>
    <row r="375" spans="1:12" s="11" customFormat="1" ht="27.75" customHeight="1">
      <c r="A375" s="15"/>
      <c r="B375" s="529"/>
      <c r="C375" s="530"/>
      <c r="D375" s="107"/>
      <c r="E375" s="108"/>
      <c r="F375" s="108"/>
      <c r="G375" s="108"/>
      <c r="H375" s="108"/>
      <c r="I375" s="109"/>
      <c r="J375" s="143" t="str">
        <f t="shared" si="5"/>
        <v/>
      </c>
      <c r="K375" s="15"/>
      <c r="L375" s="15"/>
    </row>
    <row r="376" spans="1:12" s="11" customFormat="1" ht="27.75" customHeight="1">
      <c r="A376" s="15"/>
      <c r="B376" s="529"/>
      <c r="C376" s="530"/>
      <c r="D376" s="107"/>
      <c r="E376" s="108"/>
      <c r="F376" s="108"/>
      <c r="G376" s="108"/>
      <c r="H376" s="108"/>
      <c r="I376" s="109"/>
      <c r="J376" s="143" t="str">
        <f t="shared" si="5"/>
        <v/>
      </c>
      <c r="K376" s="15"/>
      <c r="L376" s="15"/>
    </row>
    <row r="377" spans="1:12" s="11" customFormat="1" ht="27.75" customHeight="1">
      <c r="A377" s="15"/>
      <c r="B377" s="529"/>
      <c r="C377" s="530"/>
      <c r="D377" s="107"/>
      <c r="E377" s="108"/>
      <c r="F377" s="108"/>
      <c r="G377" s="108"/>
      <c r="H377" s="108"/>
      <c r="I377" s="109"/>
      <c r="J377" s="143" t="str">
        <f t="shared" si="5"/>
        <v/>
      </c>
      <c r="K377" s="15"/>
      <c r="L377" s="15"/>
    </row>
    <row r="378" spans="1:12" s="11" customFormat="1" ht="27.75" customHeight="1">
      <c r="A378" s="15"/>
      <c r="B378" s="529"/>
      <c r="C378" s="530"/>
      <c r="D378" s="107"/>
      <c r="E378" s="108"/>
      <c r="F378" s="108"/>
      <c r="G378" s="108"/>
      <c r="H378" s="108"/>
      <c r="I378" s="109"/>
      <c r="J378" s="143" t="str">
        <f t="shared" si="5"/>
        <v/>
      </c>
      <c r="K378" s="15"/>
      <c r="L378" s="15"/>
    </row>
    <row r="379" spans="1:12" s="11" customFormat="1" ht="27.75" customHeight="1">
      <c r="A379" s="15"/>
      <c r="B379" s="529"/>
      <c r="C379" s="530"/>
      <c r="D379" s="107"/>
      <c r="E379" s="108"/>
      <c r="F379" s="108"/>
      <c r="G379" s="108"/>
      <c r="H379" s="108"/>
      <c r="I379" s="109"/>
      <c r="J379" s="143" t="str">
        <f t="shared" si="5"/>
        <v/>
      </c>
      <c r="K379" s="15"/>
      <c r="L379" s="15"/>
    </row>
    <row r="380" spans="1:12" s="11" customFormat="1" ht="27.75" customHeight="1">
      <c r="A380" s="15"/>
      <c r="B380" s="529"/>
      <c r="C380" s="530"/>
      <c r="D380" s="107"/>
      <c r="E380" s="108"/>
      <c r="F380" s="108"/>
      <c r="G380" s="108"/>
      <c r="H380" s="108"/>
      <c r="I380" s="109"/>
      <c r="J380" s="143" t="str">
        <f t="shared" si="5"/>
        <v/>
      </c>
      <c r="K380" s="15"/>
      <c r="L380" s="15"/>
    </row>
    <row r="381" spans="1:12" s="11" customFormat="1" ht="27.75" customHeight="1">
      <c r="A381" s="15"/>
      <c r="B381" s="529"/>
      <c r="C381" s="530"/>
      <c r="D381" s="107"/>
      <c r="E381" s="108"/>
      <c r="F381" s="108"/>
      <c r="G381" s="108"/>
      <c r="H381" s="108"/>
      <c r="I381" s="109"/>
      <c r="J381" s="143" t="str">
        <f t="shared" si="5"/>
        <v/>
      </c>
      <c r="K381" s="15"/>
      <c r="L381" s="15"/>
    </row>
    <row r="382" spans="1:12" s="11" customFormat="1" ht="27.75" customHeight="1">
      <c r="A382" s="15"/>
      <c r="B382" s="529"/>
      <c r="C382" s="530"/>
      <c r="D382" s="107"/>
      <c r="E382" s="108"/>
      <c r="F382" s="108"/>
      <c r="G382" s="108"/>
      <c r="H382" s="108"/>
      <c r="I382" s="109"/>
      <c r="J382" s="143" t="str">
        <f t="shared" si="5"/>
        <v/>
      </c>
      <c r="K382" s="15"/>
      <c r="L382" s="15"/>
    </row>
    <row r="383" spans="1:12" s="11" customFormat="1" ht="27.75" customHeight="1">
      <c r="A383" s="15"/>
      <c r="B383" s="529"/>
      <c r="C383" s="530"/>
      <c r="D383" s="107"/>
      <c r="E383" s="108"/>
      <c r="F383" s="108"/>
      <c r="G383" s="108"/>
      <c r="H383" s="108"/>
      <c r="I383" s="109"/>
      <c r="J383" s="143" t="str">
        <f t="shared" si="5"/>
        <v/>
      </c>
      <c r="K383" s="15"/>
      <c r="L383" s="15"/>
    </row>
    <row r="384" spans="1:12" s="11" customFormat="1" ht="27.75" customHeight="1">
      <c r="A384" s="15"/>
      <c r="B384" s="529"/>
      <c r="C384" s="530"/>
      <c r="D384" s="107"/>
      <c r="E384" s="108"/>
      <c r="F384" s="108"/>
      <c r="G384" s="108"/>
      <c r="H384" s="108"/>
      <c r="I384" s="109"/>
      <c r="J384" s="143" t="str">
        <f t="shared" si="5"/>
        <v/>
      </c>
      <c r="K384" s="15"/>
      <c r="L384" s="15"/>
    </row>
    <row r="385" spans="1:12" s="11" customFormat="1" ht="27.75" customHeight="1">
      <c r="A385" s="15"/>
      <c r="B385" s="529"/>
      <c r="C385" s="530"/>
      <c r="D385" s="107"/>
      <c r="E385" s="108"/>
      <c r="F385" s="108"/>
      <c r="G385" s="108"/>
      <c r="H385" s="108"/>
      <c r="I385" s="109"/>
      <c r="J385" s="143" t="str">
        <f t="shared" si="5"/>
        <v/>
      </c>
      <c r="K385" s="15"/>
      <c r="L385" s="15"/>
    </row>
    <row r="386" spans="1:12" s="11" customFormat="1" ht="27.75" customHeight="1">
      <c r="A386" s="15"/>
      <c r="B386" s="529"/>
      <c r="C386" s="530"/>
      <c r="D386" s="107"/>
      <c r="E386" s="108"/>
      <c r="F386" s="108"/>
      <c r="G386" s="108"/>
      <c r="H386" s="108"/>
      <c r="I386" s="109"/>
      <c r="J386" s="143" t="str">
        <f t="shared" si="5"/>
        <v/>
      </c>
      <c r="K386" s="15"/>
      <c r="L386" s="15"/>
    </row>
    <row r="387" spans="1:12" s="11" customFormat="1" ht="27.75" customHeight="1">
      <c r="A387" s="15"/>
      <c r="B387" s="529"/>
      <c r="C387" s="530"/>
      <c r="D387" s="107"/>
      <c r="E387" s="108"/>
      <c r="F387" s="108"/>
      <c r="G387" s="108"/>
      <c r="H387" s="108"/>
      <c r="I387" s="109"/>
      <c r="J387" s="143" t="str">
        <f t="shared" si="5"/>
        <v/>
      </c>
      <c r="K387" s="15"/>
      <c r="L387" s="15"/>
    </row>
    <row r="388" spans="1:12" s="11" customFormat="1" ht="27.75" customHeight="1">
      <c r="A388" s="15"/>
      <c r="B388" s="529"/>
      <c r="C388" s="530"/>
      <c r="D388" s="107"/>
      <c r="E388" s="108"/>
      <c r="F388" s="108"/>
      <c r="G388" s="108"/>
      <c r="H388" s="108"/>
      <c r="I388" s="109"/>
      <c r="J388" s="143" t="str">
        <f t="shared" si="5"/>
        <v/>
      </c>
      <c r="K388" s="15"/>
      <c r="L388" s="15"/>
    </row>
    <row r="389" spans="1:12" s="11" customFormat="1" ht="27.75" customHeight="1">
      <c r="A389" s="15"/>
      <c r="B389" s="529"/>
      <c r="C389" s="530"/>
      <c r="D389" s="107"/>
      <c r="E389" s="108"/>
      <c r="F389" s="108"/>
      <c r="G389" s="108"/>
      <c r="H389" s="108"/>
      <c r="I389" s="109"/>
      <c r="J389" s="143" t="str">
        <f t="shared" si="5"/>
        <v/>
      </c>
      <c r="K389" s="15"/>
      <c r="L389" s="15"/>
    </row>
    <row r="390" spans="1:12" s="11" customFormat="1" ht="27.75" customHeight="1">
      <c r="A390" s="15"/>
      <c r="B390" s="529"/>
      <c r="C390" s="530"/>
      <c r="D390" s="107"/>
      <c r="E390" s="108"/>
      <c r="F390" s="108"/>
      <c r="G390" s="108"/>
      <c r="H390" s="108"/>
      <c r="I390" s="109"/>
      <c r="J390" s="143" t="str">
        <f t="shared" si="5"/>
        <v/>
      </c>
      <c r="K390" s="15"/>
      <c r="L390" s="15"/>
    </row>
    <row r="391" spans="1:12" s="11" customFormat="1" ht="27.75" customHeight="1">
      <c r="A391" s="15"/>
      <c r="B391" s="529"/>
      <c r="C391" s="530"/>
      <c r="D391" s="107"/>
      <c r="E391" s="108"/>
      <c r="F391" s="108"/>
      <c r="G391" s="108"/>
      <c r="H391" s="108"/>
      <c r="I391" s="109"/>
      <c r="J391" s="143" t="str">
        <f t="shared" si="5"/>
        <v/>
      </c>
      <c r="K391" s="15"/>
      <c r="L391" s="15"/>
    </row>
    <row r="392" spans="1:12" s="11" customFormat="1" ht="27.75" customHeight="1">
      <c r="A392" s="15"/>
      <c r="B392" s="529"/>
      <c r="C392" s="530"/>
      <c r="D392" s="107"/>
      <c r="E392" s="108"/>
      <c r="F392" s="108"/>
      <c r="G392" s="108"/>
      <c r="H392" s="108"/>
      <c r="I392" s="109"/>
      <c r="J392" s="143" t="str">
        <f t="shared" ref="J392:J455" si="6">CONCATENATE(IF(AND(I393&lt;&gt;"",I392="")=TRUE,"Do NOT Skip Lines.",""),IF(AND(E392&lt;&gt;"",H392&lt;&gt;"",I392="")=TRUE," Countermeasure must be specified.",""),IF(AND(SUM(F392:G392)&gt;0,E392="yes")," PDO Crashes do not have injuries or fatalities.",""))</f>
        <v/>
      </c>
      <c r="K392" s="15"/>
      <c r="L392" s="15"/>
    </row>
    <row r="393" spans="1:12" s="11" customFormat="1" ht="27.75" customHeight="1">
      <c r="A393" s="15"/>
      <c r="B393" s="529"/>
      <c r="C393" s="530"/>
      <c r="D393" s="107"/>
      <c r="E393" s="108"/>
      <c r="F393" s="108"/>
      <c r="G393" s="108"/>
      <c r="H393" s="108"/>
      <c r="I393" s="109"/>
      <c r="J393" s="143" t="str">
        <f t="shared" si="6"/>
        <v/>
      </c>
      <c r="K393" s="15"/>
      <c r="L393" s="15"/>
    </row>
    <row r="394" spans="1:12" s="11" customFormat="1" ht="27.75" customHeight="1">
      <c r="A394" s="15"/>
      <c r="B394" s="529"/>
      <c r="C394" s="530"/>
      <c r="D394" s="107"/>
      <c r="E394" s="108"/>
      <c r="F394" s="108"/>
      <c r="G394" s="108"/>
      <c r="H394" s="108"/>
      <c r="I394" s="109"/>
      <c r="J394" s="143" t="str">
        <f t="shared" si="6"/>
        <v/>
      </c>
      <c r="K394" s="15"/>
      <c r="L394" s="15"/>
    </row>
    <row r="395" spans="1:12" s="11" customFormat="1" ht="27.75" customHeight="1">
      <c r="A395" s="15"/>
      <c r="B395" s="529"/>
      <c r="C395" s="530"/>
      <c r="D395" s="107"/>
      <c r="E395" s="108"/>
      <c r="F395" s="108"/>
      <c r="G395" s="108"/>
      <c r="H395" s="108"/>
      <c r="I395" s="109"/>
      <c r="J395" s="143" t="str">
        <f t="shared" si="6"/>
        <v/>
      </c>
      <c r="K395" s="15"/>
      <c r="L395" s="15"/>
    </row>
    <row r="396" spans="1:12" s="11" customFormat="1" ht="27.75" customHeight="1">
      <c r="A396" s="15"/>
      <c r="B396" s="529"/>
      <c r="C396" s="530"/>
      <c r="D396" s="107"/>
      <c r="E396" s="108"/>
      <c r="F396" s="108"/>
      <c r="G396" s="108"/>
      <c r="H396" s="108"/>
      <c r="I396" s="109"/>
      <c r="J396" s="143" t="str">
        <f t="shared" si="6"/>
        <v/>
      </c>
      <c r="K396" s="15"/>
      <c r="L396" s="15"/>
    </row>
    <row r="397" spans="1:12" s="11" customFormat="1" ht="27.75" customHeight="1">
      <c r="A397" s="15"/>
      <c r="B397" s="529"/>
      <c r="C397" s="530"/>
      <c r="D397" s="107"/>
      <c r="E397" s="108"/>
      <c r="F397" s="108"/>
      <c r="G397" s="108"/>
      <c r="H397" s="108"/>
      <c r="I397" s="109"/>
      <c r="J397" s="143" t="str">
        <f t="shared" si="6"/>
        <v/>
      </c>
      <c r="K397" s="15"/>
      <c r="L397" s="15"/>
    </row>
    <row r="398" spans="1:12" s="11" customFormat="1" ht="27.75" customHeight="1">
      <c r="A398" s="15"/>
      <c r="B398" s="529"/>
      <c r="C398" s="530"/>
      <c r="D398" s="107"/>
      <c r="E398" s="108"/>
      <c r="F398" s="108"/>
      <c r="G398" s="108"/>
      <c r="H398" s="108"/>
      <c r="I398" s="109"/>
      <c r="J398" s="143" t="str">
        <f t="shared" si="6"/>
        <v/>
      </c>
      <c r="K398" s="15"/>
      <c r="L398" s="15"/>
    </row>
    <row r="399" spans="1:12" s="11" customFormat="1" ht="27.75" customHeight="1">
      <c r="A399" s="15"/>
      <c r="B399" s="529"/>
      <c r="C399" s="530"/>
      <c r="D399" s="107"/>
      <c r="E399" s="108"/>
      <c r="F399" s="108"/>
      <c r="G399" s="108"/>
      <c r="H399" s="108"/>
      <c r="I399" s="109"/>
      <c r="J399" s="143" t="str">
        <f t="shared" si="6"/>
        <v/>
      </c>
      <c r="K399" s="15"/>
      <c r="L399" s="15"/>
    </row>
    <row r="400" spans="1:12" s="11" customFormat="1" ht="27.75" customHeight="1">
      <c r="A400" s="15"/>
      <c r="B400" s="529"/>
      <c r="C400" s="530"/>
      <c r="D400" s="107"/>
      <c r="E400" s="108"/>
      <c r="F400" s="108"/>
      <c r="G400" s="108"/>
      <c r="H400" s="108"/>
      <c r="I400" s="109"/>
      <c r="J400" s="143" t="str">
        <f t="shared" si="6"/>
        <v/>
      </c>
      <c r="K400" s="15"/>
      <c r="L400" s="15"/>
    </row>
    <row r="401" spans="1:12" s="11" customFormat="1" ht="27.75" customHeight="1">
      <c r="A401" s="15"/>
      <c r="B401" s="529"/>
      <c r="C401" s="530"/>
      <c r="D401" s="107"/>
      <c r="E401" s="108"/>
      <c r="F401" s="108"/>
      <c r="G401" s="108"/>
      <c r="H401" s="108"/>
      <c r="I401" s="109"/>
      <c r="J401" s="143" t="str">
        <f t="shared" si="6"/>
        <v/>
      </c>
      <c r="K401" s="15"/>
      <c r="L401" s="15"/>
    </row>
    <row r="402" spans="1:12" s="11" customFormat="1" ht="27.75" customHeight="1">
      <c r="A402" s="15"/>
      <c r="B402" s="529"/>
      <c r="C402" s="530"/>
      <c r="D402" s="107"/>
      <c r="E402" s="108"/>
      <c r="F402" s="108"/>
      <c r="G402" s="108"/>
      <c r="H402" s="108"/>
      <c r="I402" s="109"/>
      <c r="J402" s="143" t="str">
        <f t="shared" si="6"/>
        <v/>
      </c>
      <c r="K402" s="15"/>
      <c r="L402" s="15"/>
    </row>
    <row r="403" spans="1:12" s="11" customFormat="1" ht="27.75" customHeight="1">
      <c r="A403" s="15"/>
      <c r="B403" s="529"/>
      <c r="C403" s="530"/>
      <c r="D403" s="107"/>
      <c r="E403" s="108"/>
      <c r="F403" s="108"/>
      <c r="G403" s="108"/>
      <c r="H403" s="108"/>
      <c r="I403" s="109"/>
      <c r="J403" s="143" t="str">
        <f t="shared" si="6"/>
        <v/>
      </c>
      <c r="K403" s="15"/>
      <c r="L403" s="15"/>
    </row>
    <row r="404" spans="1:12" s="11" customFormat="1" ht="27.75" customHeight="1">
      <c r="A404" s="15"/>
      <c r="B404" s="529"/>
      <c r="C404" s="530"/>
      <c r="D404" s="107"/>
      <c r="E404" s="108"/>
      <c r="F404" s="108"/>
      <c r="G404" s="108"/>
      <c r="H404" s="108"/>
      <c r="I404" s="109"/>
      <c r="J404" s="143" t="str">
        <f t="shared" si="6"/>
        <v/>
      </c>
      <c r="K404" s="15"/>
      <c r="L404" s="15"/>
    </row>
    <row r="405" spans="1:12" s="11" customFormat="1" ht="27.75" customHeight="1">
      <c r="A405" s="15"/>
      <c r="B405" s="529"/>
      <c r="C405" s="530"/>
      <c r="D405" s="107"/>
      <c r="E405" s="108"/>
      <c r="F405" s="108"/>
      <c r="G405" s="108"/>
      <c r="H405" s="108"/>
      <c r="I405" s="109"/>
      <c r="J405" s="143" t="str">
        <f t="shared" si="6"/>
        <v/>
      </c>
      <c r="K405" s="15"/>
      <c r="L405" s="15"/>
    </row>
    <row r="406" spans="1:12" s="11" customFormat="1" ht="27.75" customHeight="1">
      <c r="A406" s="15"/>
      <c r="B406" s="529"/>
      <c r="C406" s="530"/>
      <c r="D406" s="107"/>
      <c r="E406" s="108"/>
      <c r="F406" s="108"/>
      <c r="G406" s="108"/>
      <c r="H406" s="108"/>
      <c r="I406" s="109"/>
      <c r="J406" s="143" t="str">
        <f t="shared" si="6"/>
        <v/>
      </c>
      <c r="K406" s="15"/>
      <c r="L406" s="15"/>
    </row>
    <row r="407" spans="1:12" s="11" customFormat="1" ht="27.75" customHeight="1">
      <c r="A407" s="15"/>
      <c r="B407" s="529"/>
      <c r="C407" s="530"/>
      <c r="D407" s="107"/>
      <c r="E407" s="108"/>
      <c r="F407" s="108"/>
      <c r="G407" s="108"/>
      <c r="H407" s="108"/>
      <c r="I407" s="109"/>
      <c r="J407" s="143" t="str">
        <f t="shared" si="6"/>
        <v/>
      </c>
      <c r="K407" s="15"/>
      <c r="L407" s="15"/>
    </row>
    <row r="408" spans="1:12" s="11" customFormat="1" ht="27.75" customHeight="1">
      <c r="A408" s="15"/>
      <c r="B408" s="529"/>
      <c r="C408" s="530"/>
      <c r="D408" s="107"/>
      <c r="E408" s="108"/>
      <c r="F408" s="108"/>
      <c r="G408" s="108"/>
      <c r="H408" s="108"/>
      <c r="I408" s="109"/>
      <c r="J408" s="143" t="str">
        <f t="shared" si="6"/>
        <v/>
      </c>
      <c r="K408" s="15"/>
      <c r="L408" s="15"/>
    </row>
    <row r="409" spans="1:12" s="11" customFormat="1" ht="27.75" customHeight="1">
      <c r="A409" s="15"/>
      <c r="B409" s="529"/>
      <c r="C409" s="530"/>
      <c r="D409" s="107"/>
      <c r="E409" s="108"/>
      <c r="F409" s="108"/>
      <c r="G409" s="108"/>
      <c r="H409" s="108"/>
      <c r="I409" s="109"/>
      <c r="J409" s="143" t="str">
        <f t="shared" si="6"/>
        <v/>
      </c>
      <c r="K409" s="15"/>
      <c r="L409" s="15"/>
    </row>
    <row r="410" spans="1:12" s="11" customFormat="1" ht="27.75" customHeight="1">
      <c r="A410" s="15"/>
      <c r="B410" s="529"/>
      <c r="C410" s="530"/>
      <c r="D410" s="107"/>
      <c r="E410" s="108"/>
      <c r="F410" s="108"/>
      <c r="G410" s="108"/>
      <c r="H410" s="108"/>
      <c r="I410" s="109"/>
      <c r="J410" s="143" t="str">
        <f t="shared" si="6"/>
        <v/>
      </c>
      <c r="K410" s="15"/>
      <c r="L410" s="15"/>
    </row>
    <row r="411" spans="1:12" s="11" customFormat="1" ht="27.75" customHeight="1">
      <c r="A411" s="15"/>
      <c r="B411" s="529"/>
      <c r="C411" s="530"/>
      <c r="D411" s="107"/>
      <c r="E411" s="108"/>
      <c r="F411" s="108"/>
      <c r="G411" s="108"/>
      <c r="H411" s="108"/>
      <c r="I411" s="109"/>
      <c r="J411" s="143" t="str">
        <f t="shared" si="6"/>
        <v/>
      </c>
      <c r="K411" s="15"/>
      <c r="L411" s="15"/>
    </row>
    <row r="412" spans="1:12" s="11" customFormat="1" ht="27.75" customHeight="1">
      <c r="A412" s="15"/>
      <c r="B412" s="529"/>
      <c r="C412" s="530"/>
      <c r="D412" s="107"/>
      <c r="E412" s="108"/>
      <c r="F412" s="108"/>
      <c r="G412" s="108"/>
      <c r="H412" s="108"/>
      <c r="I412" s="109"/>
      <c r="J412" s="143" t="str">
        <f t="shared" si="6"/>
        <v/>
      </c>
      <c r="K412" s="15"/>
      <c r="L412" s="15"/>
    </row>
    <row r="413" spans="1:12" s="11" customFormat="1" ht="27.75" customHeight="1">
      <c r="A413" s="15"/>
      <c r="B413" s="529"/>
      <c r="C413" s="530"/>
      <c r="D413" s="107"/>
      <c r="E413" s="108"/>
      <c r="F413" s="108"/>
      <c r="G413" s="108"/>
      <c r="H413" s="108"/>
      <c r="I413" s="109"/>
      <c r="J413" s="143" t="str">
        <f t="shared" si="6"/>
        <v/>
      </c>
      <c r="K413" s="15"/>
      <c r="L413" s="15"/>
    </row>
    <row r="414" spans="1:12" s="11" customFormat="1" ht="27.75" customHeight="1">
      <c r="A414" s="15"/>
      <c r="B414" s="529"/>
      <c r="C414" s="530"/>
      <c r="D414" s="107"/>
      <c r="E414" s="108"/>
      <c r="F414" s="108"/>
      <c r="G414" s="108"/>
      <c r="H414" s="108"/>
      <c r="I414" s="109"/>
      <c r="J414" s="143" t="str">
        <f t="shared" si="6"/>
        <v/>
      </c>
      <c r="K414" s="15"/>
      <c r="L414" s="15"/>
    </row>
    <row r="415" spans="1:12" s="11" customFormat="1" ht="27.75" customHeight="1">
      <c r="A415" s="15"/>
      <c r="B415" s="529"/>
      <c r="C415" s="530"/>
      <c r="D415" s="107"/>
      <c r="E415" s="108"/>
      <c r="F415" s="108"/>
      <c r="G415" s="108"/>
      <c r="H415" s="108"/>
      <c r="I415" s="109"/>
      <c r="J415" s="143" t="str">
        <f t="shared" si="6"/>
        <v/>
      </c>
      <c r="K415" s="15"/>
      <c r="L415" s="15"/>
    </row>
    <row r="416" spans="1:12" s="11" customFormat="1" ht="27.75" customHeight="1">
      <c r="A416" s="15"/>
      <c r="B416" s="529"/>
      <c r="C416" s="530"/>
      <c r="D416" s="107"/>
      <c r="E416" s="108"/>
      <c r="F416" s="108"/>
      <c r="G416" s="108"/>
      <c r="H416" s="108"/>
      <c r="I416" s="109"/>
      <c r="J416" s="143" t="str">
        <f t="shared" si="6"/>
        <v/>
      </c>
      <c r="K416" s="15"/>
      <c r="L416" s="15"/>
    </row>
    <row r="417" spans="1:12" s="11" customFormat="1" ht="27.75" customHeight="1">
      <c r="A417" s="15"/>
      <c r="B417" s="529"/>
      <c r="C417" s="530"/>
      <c r="D417" s="107"/>
      <c r="E417" s="108"/>
      <c r="F417" s="108"/>
      <c r="G417" s="108"/>
      <c r="H417" s="108"/>
      <c r="I417" s="109"/>
      <c r="J417" s="143" t="str">
        <f t="shared" si="6"/>
        <v/>
      </c>
      <c r="K417" s="15"/>
      <c r="L417" s="15"/>
    </row>
    <row r="418" spans="1:12" s="11" customFormat="1" ht="27.75" customHeight="1">
      <c r="A418" s="15"/>
      <c r="B418" s="529"/>
      <c r="C418" s="530"/>
      <c r="D418" s="107"/>
      <c r="E418" s="108"/>
      <c r="F418" s="108"/>
      <c r="G418" s="108"/>
      <c r="H418" s="108"/>
      <c r="I418" s="109"/>
      <c r="J418" s="143" t="str">
        <f t="shared" si="6"/>
        <v/>
      </c>
      <c r="K418" s="15"/>
      <c r="L418" s="15"/>
    </row>
    <row r="419" spans="1:12" s="11" customFormat="1" ht="27.75" customHeight="1">
      <c r="A419" s="15"/>
      <c r="B419" s="529"/>
      <c r="C419" s="530"/>
      <c r="D419" s="107"/>
      <c r="E419" s="108"/>
      <c r="F419" s="108"/>
      <c r="G419" s="108"/>
      <c r="H419" s="108"/>
      <c r="I419" s="109"/>
      <c r="J419" s="143" t="str">
        <f t="shared" si="6"/>
        <v/>
      </c>
      <c r="K419" s="15"/>
      <c r="L419" s="15"/>
    </row>
    <row r="420" spans="1:12" s="11" customFormat="1" ht="27.75" customHeight="1">
      <c r="A420" s="15"/>
      <c r="B420" s="529"/>
      <c r="C420" s="530"/>
      <c r="D420" s="107"/>
      <c r="E420" s="108"/>
      <c r="F420" s="108"/>
      <c r="G420" s="108"/>
      <c r="H420" s="108"/>
      <c r="I420" s="109"/>
      <c r="J420" s="143" t="str">
        <f t="shared" si="6"/>
        <v/>
      </c>
      <c r="K420" s="15"/>
      <c r="L420" s="15"/>
    </row>
    <row r="421" spans="1:12" s="11" customFormat="1" ht="27.75" customHeight="1">
      <c r="A421" s="15"/>
      <c r="B421" s="529"/>
      <c r="C421" s="530"/>
      <c r="D421" s="107"/>
      <c r="E421" s="108"/>
      <c r="F421" s="108"/>
      <c r="G421" s="108"/>
      <c r="H421" s="108"/>
      <c r="I421" s="109"/>
      <c r="J421" s="143" t="str">
        <f t="shared" si="6"/>
        <v/>
      </c>
      <c r="K421" s="15"/>
      <c r="L421" s="15"/>
    </row>
    <row r="422" spans="1:12" s="11" customFormat="1" ht="27.75" customHeight="1">
      <c r="A422" s="15"/>
      <c r="B422" s="529"/>
      <c r="C422" s="530"/>
      <c r="D422" s="107"/>
      <c r="E422" s="108"/>
      <c r="F422" s="108"/>
      <c r="G422" s="108"/>
      <c r="H422" s="108"/>
      <c r="I422" s="109"/>
      <c r="J422" s="143" t="str">
        <f t="shared" si="6"/>
        <v/>
      </c>
      <c r="K422" s="15"/>
      <c r="L422" s="15"/>
    </row>
    <row r="423" spans="1:12" s="11" customFormat="1" ht="27.75" customHeight="1">
      <c r="A423" s="15"/>
      <c r="B423" s="529"/>
      <c r="C423" s="530"/>
      <c r="D423" s="107"/>
      <c r="E423" s="108"/>
      <c r="F423" s="108"/>
      <c r="G423" s="108"/>
      <c r="H423" s="108"/>
      <c r="I423" s="109"/>
      <c r="J423" s="143" t="str">
        <f t="shared" si="6"/>
        <v/>
      </c>
      <c r="K423" s="15"/>
      <c r="L423" s="15"/>
    </row>
    <row r="424" spans="1:12" s="11" customFormat="1" ht="27.75" customHeight="1">
      <c r="A424" s="15"/>
      <c r="B424" s="529"/>
      <c r="C424" s="530"/>
      <c r="D424" s="107"/>
      <c r="E424" s="108"/>
      <c r="F424" s="108"/>
      <c r="G424" s="108"/>
      <c r="H424" s="108"/>
      <c r="I424" s="109"/>
      <c r="J424" s="143" t="str">
        <f t="shared" si="6"/>
        <v/>
      </c>
      <c r="K424" s="15"/>
      <c r="L424" s="15"/>
    </row>
    <row r="425" spans="1:12" s="11" customFormat="1" ht="27.75" customHeight="1">
      <c r="A425" s="15"/>
      <c r="B425" s="529"/>
      <c r="C425" s="530"/>
      <c r="D425" s="107"/>
      <c r="E425" s="108"/>
      <c r="F425" s="108"/>
      <c r="G425" s="108"/>
      <c r="H425" s="108"/>
      <c r="I425" s="109"/>
      <c r="J425" s="143" t="str">
        <f t="shared" si="6"/>
        <v/>
      </c>
      <c r="K425" s="15"/>
      <c r="L425" s="15"/>
    </row>
    <row r="426" spans="1:12" s="11" customFormat="1" ht="27.75" customHeight="1">
      <c r="A426" s="15"/>
      <c r="B426" s="529"/>
      <c r="C426" s="530"/>
      <c r="D426" s="107"/>
      <c r="E426" s="108"/>
      <c r="F426" s="108"/>
      <c r="G426" s="108"/>
      <c r="H426" s="108"/>
      <c r="I426" s="109"/>
      <c r="J426" s="143" t="str">
        <f t="shared" si="6"/>
        <v/>
      </c>
      <c r="K426" s="15"/>
      <c r="L426" s="15"/>
    </row>
    <row r="427" spans="1:12" s="11" customFormat="1" ht="27.75" customHeight="1">
      <c r="A427" s="15"/>
      <c r="B427" s="529"/>
      <c r="C427" s="530"/>
      <c r="D427" s="107"/>
      <c r="E427" s="108"/>
      <c r="F427" s="108"/>
      <c r="G427" s="108"/>
      <c r="H427" s="108"/>
      <c r="I427" s="109"/>
      <c r="J427" s="143" t="str">
        <f t="shared" si="6"/>
        <v/>
      </c>
      <c r="K427" s="15"/>
      <c r="L427" s="15"/>
    </row>
    <row r="428" spans="1:12" s="11" customFormat="1" ht="27.75" customHeight="1">
      <c r="A428" s="15"/>
      <c r="B428" s="529"/>
      <c r="C428" s="530"/>
      <c r="D428" s="107"/>
      <c r="E428" s="108"/>
      <c r="F428" s="108"/>
      <c r="G428" s="108"/>
      <c r="H428" s="108"/>
      <c r="I428" s="109"/>
      <c r="J428" s="143" t="str">
        <f t="shared" si="6"/>
        <v/>
      </c>
      <c r="K428" s="15"/>
      <c r="L428" s="15"/>
    </row>
    <row r="429" spans="1:12" s="11" customFormat="1" ht="27.75" customHeight="1">
      <c r="A429" s="15"/>
      <c r="B429" s="529"/>
      <c r="C429" s="530"/>
      <c r="D429" s="107"/>
      <c r="E429" s="108"/>
      <c r="F429" s="108"/>
      <c r="G429" s="108"/>
      <c r="H429" s="108"/>
      <c r="I429" s="109"/>
      <c r="J429" s="143" t="str">
        <f t="shared" si="6"/>
        <v/>
      </c>
      <c r="K429" s="15"/>
      <c r="L429" s="15"/>
    </row>
    <row r="430" spans="1:12" s="11" customFormat="1" ht="27.75" customHeight="1">
      <c r="A430" s="15"/>
      <c r="B430" s="529"/>
      <c r="C430" s="530"/>
      <c r="D430" s="107"/>
      <c r="E430" s="108"/>
      <c r="F430" s="108"/>
      <c r="G430" s="108"/>
      <c r="H430" s="108"/>
      <c r="I430" s="109"/>
      <c r="J430" s="143" t="str">
        <f t="shared" si="6"/>
        <v/>
      </c>
      <c r="K430" s="15"/>
      <c r="L430" s="15"/>
    </row>
    <row r="431" spans="1:12" s="11" customFormat="1" ht="27.75" customHeight="1">
      <c r="A431" s="15"/>
      <c r="B431" s="529"/>
      <c r="C431" s="530"/>
      <c r="D431" s="107"/>
      <c r="E431" s="108"/>
      <c r="F431" s="108"/>
      <c r="G431" s="108"/>
      <c r="H431" s="108"/>
      <c r="I431" s="109"/>
      <c r="J431" s="143" t="str">
        <f t="shared" si="6"/>
        <v/>
      </c>
      <c r="K431" s="15"/>
      <c r="L431" s="15"/>
    </row>
    <row r="432" spans="1:12" s="11" customFormat="1" ht="27.75" customHeight="1">
      <c r="A432" s="15"/>
      <c r="B432" s="529"/>
      <c r="C432" s="530"/>
      <c r="D432" s="107"/>
      <c r="E432" s="108"/>
      <c r="F432" s="108"/>
      <c r="G432" s="108"/>
      <c r="H432" s="108"/>
      <c r="I432" s="109"/>
      <c r="J432" s="143" t="str">
        <f t="shared" si="6"/>
        <v/>
      </c>
      <c r="K432" s="15"/>
      <c r="L432" s="15"/>
    </row>
    <row r="433" spans="1:12" s="11" customFormat="1" ht="27.75" customHeight="1">
      <c r="A433" s="15"/>
      <c r="B433" s="529"/>
      <c r="C433" s="530"/>
      <c r="D433" s="107"/>
      <c r="E433" s="108"/>
      <c r="F433" s="108"/>
      <c r="G433" s="108"/>
      <c r="H433" s="108"/>
      <c r="I433" s="109"/>
      <c r="J433" s="143" t="str">
        <f t="shared" si="6"/>
        <v/>
      </c>
      <c r="K433" s="15"/>
      <c r="L433" s="15"/>
    </row>
    <row r="434" spans="1:12" s="11" customFormat="1" ht="27.75" customHeight="1">
      <c r="A434" s="15"/>
      <c r="B434" s="529"/>
      <c r="C434" s="530"/>
      <c r="D434" s="107"/>
      <c r="E434" s="108"/>
      <c r="F434" s="108"/>
      <c r="G434" s="108"/>
      <c r="H434" s="108"/>
      <c r="I434" s="109"/>
      <c r="J434" s="143" t="str">
        <f t="shared" si="6"/>
        <v/>
      </c>
      <c r="K434" s="15"/>
      <c r="L434" s="15"/>
    </row>
    <row r="435" spans="1:12" s="11" customFormat="1" ht="27.75" customHeight="1">
      <c r="A435" s="15"/>
      <c r="B435" s="529"/>
      <c r="C435" s="530"/>
      <c r="D435" s="107"/>
      <c r="E435" s="108"/>
      <c r="F435" s="108"/>
      <c r="G435" s="108"/>
      <c r="H435" s="108"/>
      <c r="I435" s="109"/>
      <c r="J435" s="143" t="str">
        <f t="shared" si="6"/>
        <v/>
      </c>
      <c r="K435" s="15"/>
      <c r="L435" s="15"/>
    </row>
    <row r="436" spans="1:12" s="11" customFormat="1" ht="27.75" customHeight="1">
      <c r="A436" s="15"/>
      <c r="B436" s="529"/>
      <c r="C436" s="530"/>
      <c r="D436" s="107"/>
      <c r="E436" s="108"/>
      <c r="F436" s="108"/>
      <c r="G436" s="108"/>
      <c r="H436" s="108"/>
      <c r="I436" s="109"/>
      <c r="J436" s="143" t="str">
        <f t="shared" si="6"/>
        <v/>
      </c>
      <c r="K436" s="15"/>
      <c r="L436" s="15"/>
    </row>
    <row r="437" spans="1:12" s="11" customFormat="1" ht="27.75" customHeight="1">
      <c r="A437" s="15"/>
      <c r="B437" s="529"/>
      <c r="C437" s="530"/>
      <c r="D437" s="107"/>
      <c r="E437" s="108"/>
      <c r="F437" s="108"/>
      <c r="G437" s="108"/>
      <c r="H437" s="108"/>
      <c r="I437" s="109"/>
      <c r="J437" s="143" t="str">
        <f t="shared" si="6"/>
        <v/>
      </c>
      <c r="K437" s="15"/>
      <c r="L437" s="15"/>
    </row>
    <row r="438" spans="1:12" s="11" customFormat="1" ht="27.75" customHeight="1">
      <c r="A438" s="15"/>
      <c r="B438" s="529"/>
      <c r="C438" s="530"/>
      <c r="D438" s="107"/>
      <c r="E438" s="108"/>
      <c r="F438" s="108"/>
      <c r="G438" s="108"/>
      <c r="H438" s="108"/>
      <c r="I438" s="109"/>
      <c r="J438" s="143" t="str">
        <f t="shared" si="6"/>
        <v/>
      </c>
      <c r="K438" s="15"/>
      <c r="L438" s="15"/>
    </row>
    <row r="439" spans="1:12" s="11" customFormat="1" ht="27.75" customHeight="1">
      <c r="A439" s="15"/>
      <c r="B439" s="529"/>
      <c r="C439" s="530"/>
      <c r="D439" s="107"/>
      <c r="E439" s="108"/>
      <c r="F439" s="108"/>
      <c r="G439" s="108"/>
      <c r="H439" s="108"/>
      <c r="I439" s="109"/>
      <c r="J439" s="143" t="str">
        <f t="shared" si="6"/>
        <v/>
      </c>
      <c r="K439" s="15"/>
      <c r="L439" s="15"/>
    </row>
    <row r="440" spans="1:12" s="11" customFormat="1" ht="27.75" customHeight="1">
      <c r="A440" s="15"/>
      <c r="B440" s="529"/>
      <c r="C440" s="530"/>
      <c r="D440" s="107"/>
      <c r="E440" s="108"/>
      <c r="F440" s="108"/>
      <c r="G440" s="108"/>
      <c r="H440" s="108"/>
      <c r="I440" s="109"/>
      <c r="J440" s="143" t="str">
        <f t="shared" si="6"/>
        <v/>
      </c>
      <c r="K440" s="15"/>
      <c r="L440" s="15"/>
    </row>
    <row r="441" spans="1:12" ht="27.75" customHeight="1">
      <c r="A441" s="15"/>
      <c r="B441" s="529"/>
      <c r="C441" s="530"/>
      <c r="D441" s="107"/>
      <c r="E441" s="108"/>
      <c r="F441" s="108"/>
      <c r="G441" s="108"/>
      <c r="H441" s="108"/>
      <c r="I441" s="109"/>
      <c r="J441" s="143" t="str">
        <f t="shared" si="6"/>
        <v/>
      </c>
      <c r="K441" s="15"/>
      <c r="L441" s="15"/>
    </row>
    <row r="442" spans="1:12" ht="27.75" customHeight="1">
      <c r="A442" s="15"/>
      <c r="B442" s="529"/>
      <c r="C442" s="530"/>
      <c r="D442" s="107"/>
      <c r="E442" s="108"/>
      <c r="F442" s="108"/>
      <c r="G442" s="108"/>
      <c r="H442" s="108"/>
      <c r="I442" s="109"/>
      <c r="J442" s="143" t="str">
        <f t="shared" si="6"/>
        <v/>
      </c>
      <c r="K442" s="15"/>
      <c r="L442" s="15"/>
    </row>
    <row r="443" spans="1:12" ht="27.75" customHeight="1">
      <c r="A443" s="15"/>
      <c r="B443" s="529"/>
      <c r="C443" s="530"/>
      <c r="D443" s="107"/>
      <c r="E443" s="108"/>
      <c r="F443" s="108"/>
      <c r="G443" s="108"/>
      <c r="H443" s="108"/>
      <c r="I443" s="109"/>
      <c r="J443" s="143" t="str">
        <f t="shared" si="6"/>
        <v/>
      </c>
      <c r="K443" s="15"/>
      <c r="L443" s="15"/>
    </row>
    <row r="444" spans="1:12" ht="27.75" customHeight="1">
      <c r="A444" s="15"/>
      <c r="B444" s="529"/>
      <c r="C444" s="530"/>
      <c r="D444" s="107"/>
      <c r="E444" s="108"/>
      <c r="F444" s="108"/>
      <c r="G444" s="108"/>
      <c r="H444" s="108"/>
      <c r="I444" s="109"/>
      <c r="J444" s="143" t="str">
        <f t="shared" si="6"/>
        <v/>
      </c>
      <c r="K444" s="15"/>
      <c r="L444" s="15"/>
    </row>
    <row r="445" spans="1:12" ht="27.75" customHeight="1">
      <c r="A445" s="15"/>
      <c r="B445" s="529"/>
      <c r="C445" s="530"/>
      <c r="D445" s="107"/>
      <c r="E445" s="108"/>
      <c r="F445" s="108"/>
      <c r="G445" s="108"/>
      <c r="H445" s="108"/>
      <c r="I445" s="109"/>
      <c r="J445" s="143" t="str">
        <f t="shared" si="6"/>
        <v/>
      </c>
      <c r="K445" s="15"/>
      <c r="L445" s="15"/>
    </row>
    <row r="446" spans="1:12" ht="27.75" customHeight="1">
      <c r="A446" s="15"/>
      <c r="B446" s="529"/>
      <c r="C446" s="530"/>
      <c r="D446" s="107"/>
      <c r="E446" s="108"/>
      <c r="F446" s="108"/>
      <c r="G446" s="108"/>
      <c r="H446" s="108"/>
      <c r="I446" s="109"/>
      <c r="J446" s="143" t="str">
        <f t="shared" si="6"/>
        <v/>
      </c>
      <c r="K446" s="15"/>
      <c r="L446" s="15"/>
    </row>
    <row r="447" spans="1:12" ht="27.75" customHeight="1">
      <c r="A447" s="15"/>
      <c r="B447" s="529"/>
      <c r="C447" s="530"/>
      <c r="D447" s="107"/>
      <c r="E447" s="108"/>
      <c r="F447" s="108"/>
      <c r="G447" s="108"/>
      <c r="H447" s="108"/>
      <c r="I447" s="109"/>
      <c r="J447" s="143" t="str">
        <f t="shared" si="6"/>
        <v/>
      </c>
      <c r="K447" s="15"/>
      <c r="L447" s="15"/>
    </row>
    <row r="448" spans="1:12" ht="27.75" customHeight="1">
      <c r="A448" s="15"/>
      <c r="B448" s="529"/>
      <c r="C448" s="530"/>
      <c r="D448" s="107"/>
      <c r="E448" s="108"/>
      <c r="F448" s="108"/>
      <c r="G448" s="108"/>
      <c r="H448" s="108"/>
      <c r="I448" s="109"/>
      <c r="J448" s="143" t="str">
        <f t="shared" si="6"/>
        <v/>
      </c>
      <c r="K448" s="15"/>
      <c r="L448" s="15"/>
    </row>
    <row r="449" spans="1:12" ht="27.75" customHeight="1">
      <c r="A449" s="15"/>
      <c r="B449" s="529"/>
      <c r="C449" s="530"/>
      <c r="D449" s="107"/>
      <c r="E449" s="108"/>
      <c r="F449" s="108"/>
      <c r="G449" s="108"/>
      <c r="H449" s="108"/>
      <c r="I449" s="109"/>
      <c r="J449" s="143" t="str">
        <f t="shared" si="6"/>
        <v/>
      </c>
      <c r="K449" s="15"/>
      <c r="L449" s="15"/>
    </row>
    <row r="450" spans="1:12" ht="27.75" customHeight="1">
      <c r="A450" s="15"/>
      <c r="B450" s="529"/>
      <c r="C450" s="530"/>
      <c r="D450" s="107"/>
      <c r="E450" s="108"/>
      <c r="F450" s="108"/>
      <c r="G450" s="108"/>
      <c r="H450" s="108"/>
      <c r="I450" s="109"/>
      <c r="J450" s="143" t="str">
        <f t="shared" si="6"/>
        <v/>
      </c>
      <c r="K450" s="15"/>
      <c r="L450" s="15"/>
    </row>
    <row r="451" spans="1:12" ht="27.75" customHeight="1">
      <c r="A451" s="15"/>
      <c r="B451" s="529"/>
      <c r="C451" s="530"/>
      <c r="D451" s="107"/>
      <c r="E451" s="108"/>
      <c r="F451" s="108"/>
      <c r="G451" s="108"/>
      <c r="H451" s="108"/>
      <c r="I451" s="109"/>
      <c r="J451" s="143" t="str">
        <f t="shared" si="6"/>
        <v/>
      </c>
      <c r="K451" s="15"/>
      <c r="L451" s="15"/>
    </row>
    <row r="452" spans="1:12" ht="27.75" customHeight="1">
      <c r="A452" s="15"/>
      <c r="B452" s="529"/>
      <c r="C452" s="530"/>
      <c r="D452" s="107"/>
      <c r="E452" s="108"/>
      <c r="F452" s="108"/>
      <c r="G452" s="108"/>
      <c r="H452" s="108"/>
      <c r="I452" s="109"/>
      <c r="J452" s="143" t="str">
        <f t="shared" si="6"/>
        <v/>
      </c>
      <c r="K452" s="15"/>
      <c r="L452" s="15"/>
    </row>
    <row r="453" spans="1:12" ht="27.75" customHeight="1">
      <c r="A453" s="15"/>
      <c r="B453" s="529"/>
      <c r="C453" s="530"/>
      <c r="D453" s="107"/>
      <c r="E453" s="108"/>
      <c r="F453" s="108"/>
      <c r="G453" s="108"/>
      <c r="H453" s="108"/>
      <c r="I453" s="109"/>
      <c r="J453" s="143" t="str">
        <f t="shared" si="6"/>
        <v/>
      </c>
      <c r="K453" s="15"/>
      <c r="L453" s="15"/>
    </row>
    <row r="454" spans="1:12" ht="27.75" customHeight="1">
      <c r="A454" s="15"/>
      <c r="B454" s="529"/>
      <c r="C454" s="530"/>
      <c r="D454" s="107"/>
      <c r="E454" s="108"/>
      <c r="F454" s="108"/>
      <c r="G454" s="108"/>
      <c r="H454" s="108"/>
      <c r="I454" s="109"/>
      <c r="J454" s="143" t="str">
        <f t="shared" si="6"/>
        <v/>
      </c>
      <c r="K454" s="15"/>
      <c r="L454" s="15"/>
    </row>
    <row r="455" spans="1:12" ht="27.75" customHeight="1">
      <c r="A455" s="15"/>
      <c r="B455" s="529"/>
      <c r="C455" s="530"/>
      <c r="D455" s="107"/>
      <c r="E455" s="108"/>
      <c r="F455" s="108"/>
      <c r="G455" s="108"/>
      <c r="H455" s="108"/>
      <c r="I455" s="109"/>
      <c r="J455" s="143" t="str">
        <f t="shared" si="6"/>
        <v/>
      </c>
      <c r="K455" s="15"/>
      <c r="L455" s="15"/>
    </row>
    <row r="456" spans="1:12" ht="27.75" customHeight="1">
      <c r="A456" s="15"/>
      <c r="B456" s="529"/>
      <c r="C456" s="530"/>
      <c r="D456" s="107"/>
      <c r="E456" s="108"/>
      <c r="F456" s="108"/>
      <c r="G456" s="108"/>
      <c r="H456" s="108"/>
      <c r="I456" s="109"/>
      <c r="J456" s="143" t="str">
        <f t="shared" ref="J456:J493" si="7">CONCATENATE(IF(AND(I457&lt;&gt;"",I456="")=TRUE,"Do NOT Skip Lines.",""),IF(AND(E456&lt;&gt;"",H456&lt;&gt;"",I456="")=TRUE," Countermeasure must be specified.",""),IF(AND(SUM(F456:G456)&gt;0,E456="yes")," PDO Crashes do not have injuries or fatalities.",""))</f>
        <v/>
      </c>
      <c r="K456" s="15"/>
      <c r="L456" s="15"/>
    </row>
    <row r="457" spans="1:12" ht="27.75" customHeight="1">
      <c r="A457" s="15"/>
      <c r="B457" s="529"/>
      <c r="C457" s="530"/>
      <c r="D457" s="107"/>
      <c r="E457" s="108"/>
      <c r="F457" s="108"/>
      <c r="G457" s="108"/>
      <c r="H457" s="108"/>
      <c r="I457" s="109"/>
      <c r="J457" s="143" t="str">
        <f t="shared" si="7"/>
        <v/>
      </c>
      <c r="K457" s="15"/>
      <c r="L457" s="15"/>
    </row>
    <row r="458" spans="1:12" ht="27.75" customHeight="1">
      <c r="A458" s="15"/>
      <c r="B458" s="529"/>
      <c r="C458" s="530"/>
      <c r="D458" s="107"/>
      <c r="E458" s="108"/>
      <c r="F458" s="108"/>
      <c r="G458" s="108"/>
      <c r="H458" s="108"/>
      <c r="I458" s="109"/>
      <c r="J458" s="143" t="str">
        <f t="shared" si="7"/>
        <v/>
      </c>
      <c r="K458" s="15"/>
      <c r="L458" s="15"/>
    </row>
    <row r="459" spans="1:12" ht="27.75" customHeight="1">
      <c r="A459" s="15"/>
      <c r="B459" s="529"/>
      <c r="C459" s="530"/>
      <c r="D459" s="107"/>
      <c r="E459" s="108"/>
      <c r="F459" s="108"/>
      <c r="G459" s="108"/>
      <c r="H459" s="108"/>
      <c r="I459" s="109"/>
      <c r="J459" s="143" t="str">
        <f t="shared" si="7"/>
        <v/>
      </c>
      <c r="K459" s="15"/>
      <c r="L459" s="15"/>
    </row>
    <row r="460" spans="1:12" ht="27.75" customHeight="1">
      <c r="A460" s="15"/>
      <c r="B460" s="529"/>
      <c r="C460" s="530"/>
      <c r="D460" s="107"/>
      <c r="E460" s="108"/>
      <c r="F460" s="108"/>
      <c r="G460" s="108"/>
      <c r="H460" s="108"/>
      <c r="I460" s="109"/>
      <c r="J460" s="143" t="str">
        <f t="shared" si="7"/>
        <v/>
      </c>
      <c r="K460" s="15"/>
      <c r="L460" s="15"/>
    </row>
    <row r="461" spans="1:12" ht="27.75" customHeight="1">
      <c r="A461" s="15"/>
      <c r="B461" s="529"/>
      <c r="C461" s="530"/>
      <c r="D461" s="107"/>
      <c r="E461" s="108"/>
      <c r="F461" s="108"/>
      <c r="G461" s="108"/>
      <c r="H461" s="108"/>
      <c r="I461" s="109"/>
      <c r="J461" s="143" t="str">
        <f t="shared" si="7"/>
        <v/>
      </c>
      <c r="K461" s="15"/>
      <c r="L461" s="15"/>
    </row>
    <row r="462" spans="1:12" ht="27.75" customHeight="1">
      <c r="A462" s="15"/>
      <c r="B462" s="529"/>
      <c r="C462" s="530"/>
      <c r="D462" s="107"/>
      <c r="E462" s="108"/>
      <c r="F462" s="108"/>
      <c r="G462" s="108"/>
      <c r="H462" s="108"/>
      <c r="I462" s="109"/>
      <c r="J462" s="143" t="str">
        <f t="shared" si="7"/>
        <v/>
      </c>
      <c r="K462" s="15"/>
      <c r="L462" s="15"/>
    </row>
    <row r="463" spans="1:12" ht="27.75" customHeight="1">
      <c r="A463" s="15"/>
      <c r="B463" s="529"/>
      <c r="C463" s="530"/>
      <c r="D463" s="107"/>
      <c r="E463" s="108"/>
      <c r="F463" s="108"/>
      <c r="G463" s="108"/>
      <c r="H463" s="108"/>
      <c r="I463" s="109"/>
      <c r="J463" s="143" t="str">
        <f t="shared" si="7"/>
        <v/>
      </c>
      <c r="K463" s="15"/>
      <c r="L463" s="15"/>
    </row>
    <row r="464" spans="1:12" ht="27.75" customHeight="1">
      <c r="A464" s="15"/>
      <c r="B464" s="529"/>
      <c r="C464" s="530"/>
      <c r="D464" s="107"/>
      <c r="E464" s="108"/>
      <c r="F464" s="108"/>
      <c r="G464" s="108"/>
      <c r="H464" s="108"/>
      <c r="I464" s="109"/>
      <c r="J464" s="143" t="str">
        <f t="shared" si="7"/>
        <v/>
      </c>
      <c r="K464" s="15"/>
      <c r="L464" s="15"/>
    </row>
    <row r="465" spans="1:12" ht="27.75" customHeight="1">
      <c r="A465" s="15"/>
      <c r="B465" s="529"/>
      <c r="C465" s="530"/>
      <c r="D465" s="107"/>
      <c r="E465" s="108"/>
      <c r="F465" s="108"/>
      <c r="G465" s="108"/>
      <c r="H465" s="108"/>
      <c r="I465" s="109"/>
      <c r="J465" s="143" t="str">
        <f t="shared" si="7"/>
        <v/>
      </c>
      <c r="K465" s="15"/>
      <c r="L465" s="15"/>
    </row>
    <row r="466" spans="1:12" ht="27.75" customHeight="1">
      <c r="A466" s="15"/>
      <c r="B466" s="529"/>
      <c r="C466" s="530"/>
      <c r="D466" s="107"/>
      <c r="E466" s="108"/>
      <c r="F466" s="108"/>
      <c r="G466" s="108"/>
      <c r="H466" s="108"/>
      <c r="I466" s="109"/>
      <c r="J466" s="143" t="str">
        <f t="shared" si="7"/>
        <v/>
      </c>
      <c r="K466" s="15"/>
      <c r="L466" s="15"/>
    </row>
    <row r="467" spans="1:12" ht="27.75" customHeight="1">
      <c r="A467" s="15"/>
      <c r="B467" s="529"/>
      <c r="C467" s="530"/>
      <c r="D467" s="107"/>
      <c r="E467" s="108"/>
      <c r="F467" s="108"/>
      <c r="G467" s="108"/>
      <c r="H467" s="108"/>
      <c r="I467" s="109"/>
      <c r="J467" s="143" t="str">
        <f t="shared" si="7"/>
        <v/>
      </c>
      <c r="K467" s="15"/>
      <c r="L467" s="15"/>
    </row>
    <row r="468" spans="1:12" ht="27.75" customHeight="1">
      <c r="A468" s="15"/>
      <c r="B468" s="529"/>
      <c r="C468" s="530"/>
      <c r="D468" s="107"/>
      <c r="E468" s="108"/>
      <c r="F468" s="108"/>
      <c r="G468" s="108"/>
      <c r="H468" s="108"/>
      <c r="I468" s="109"/>
      <c r="J468" s="143" t="str">
        <f t="shared" si="7"/>
        <v/>
      </c>
      <c r="K468" s="15"/>
      <c r="L468" s="15"/>
    </row>
    <row r="469" spans="1:12" ht="27.75" customHeight="1">
      <c r="A469" s="15"/>
      <c r="B469" s="529"/>
      <c r="C469" s="530"/>
      <c r="D469" s="107"/>
      <c r="E469" s="108"/>
      <c r="F469" s="108"/>
      <c r="G469" s="108"/>
      <c r="H469" s="108"/>
      <c r="I469" s="109"/>
      <c r="J469" s="143" t="str">
        <f t="shared" si="7"/>
        <v/>
      </c>
      <c r="K469" s="15"/>
      <c r="L469" s="15"/>
    </row>
    <row r="470" spans="1:12" ht="27.75" customHeight="1">
      <c r="A470" s="15"/>
      <c r="B470" s="529"/>
      <c r="C470" s="530"/>
      <c r="D470" s="107"/>
      <c r="E470" s="108"/>
      <c r="F470" s="108"/>
      <c r="G470" s="108"/>
      <c r="H470" s="108"/>
      <c r="I470" s="109"/>
      <c r="J470" s="143" t="str">
        <f t="shared" si="7"/>
        <v/>
      </c>
      <c r="K470" s="15"/>
      <c r="L470" s="15"/>
    </row>
    <row r="471" spans="1:12" ht="27.75" customHeight="1">
      <c r="A471" s="15"/>
      <c r="B471" s="529"/>
      <c r="C471" s="530"/>
      <c r="D471" s="107"/>
      <c r="E471" s="108"/>
      <c r="F471" s="108"/>
      <c r="G471" s="108"/>
      <c r="H471" s="108"/>
      <c r="I471" s="109"/>
      <c r="J471" s="143" t="str">
        <f t="shared" si="7"/>
        <v/>
      </c>
      <c r="K471" s="15"/>
      <c r="L471" s="15"/>
    </row>
    <row r="472" spans="1:12" ht="27.75" customHeight="1">
      <c r="A472" s="15"/>
      <c r="B472" s="529"/>
      <c r="C472" s="530"/>
      <c r="D472" s="107"/>
      <c r="E472" s="108"/>
      <c r="F472" s="108"/>
      <c r="G472" s="108"/>
      <c r="H472" s="108"/>
      <c r="I472" s="109"/>
      <c r="J472" s="143" t="str">
        <f t="shared" si="7"/>
        <v/>
      </c>
      <c r="K472" s="15"/>
      <c r="L472" s="15"/>
    </row>
    <row r="473" spans="1:12" ht="27.75" customHeight="1">
      <c r="A473" s="15"/>
      <c r="B473" s="529"/>
      <c r="C473" s="530"/>
      <c r="D473" s="107"/>
      <c r="E473" s="108"/>
      <c r="F473" s="108"/>
      <c r="G473" s="108"/>
      <c r="H473" s="108"/>
      <c r="I473" s="109"/>
      <c r="J473" s="143" t="str">
        <f t="shared" si="7"/>
        <v/>
      </c>
      <c r="K473" s="15"/>
      <c r="L473" s="15"/>
    </row>
    <row r="474" spans="1:12" ht="27.75" customHeight="1">
      <c r="A474" s="15"/>
      <c r="B474" s="529"/>
      <c r="C474" s="530"/>
      <c r="D474" s="107"/>
      <c r="E474" s="108"/>
      <c r="F474" s="108"/>
      <c r="G474" s="108"/>
      <c r="H474" s="108"/>
      <c r="I474" s="109"/>
      <c r="J474" s="143" t="str">
        <f t="shared" si="7"/>
        <v/>
      </c>
      <c r="K474" s="15"/>
      <c r="L474" s="15"/>
    </row>
    <row r="475" spans="1:12" ht="27.75" customHeight="1">
      <c r="A475" s="15"/>
      <c r="B475" s="529"/>
      <c r="C475" s="530"/>
      <c r="D475" s="107"/>
      <c r="E475" s="108"/>
      <c r="F475" s="108"/>
      <c r="G475" s="108"/>
      <c r="H475" s="108"/>
      <c r="I475" s="109"/>
      <c r="J475" s="143" t="str">
        <f t="shared" si="7"/>
        <v/>
      </c>
      <c r="K475" s="15"/>
      <c r="L475" s="15"/>
    </row>
    <row r="476" spans="1:12" ht="27.75" customHeight="1">
      <c r="A476" s="15"/>
      <c r="B476" s="529"/>
      <c r="C476" s="530"/>
      <c r="D476" s="107"/>
      <c r="E476" s="108"/>
      <c r="F476" s="108"/>
      <c r="G476" s="108"/>
      <c r="H476" s="108"/>
      <c r="I476" s="109"/>
      <c r="J476" s="143" t="str">
        <f t="shared" si="7"/>
        <v/>
      </c>
      <c r="K476" s="15"/>
      <c r="L476" s="15"/>
    </row>
    <row r="477" spans="1:12" ht="27.75" customHeight="1">
      <c r="A477" s="15"/>
      <c r="B477" s="529"/>
      <c r="C477" s="530"/>
      <c r="D477" s="107"/>
      <c r="E477" s="108"/>
      <c r="F477" s="108"/>
      <c r="G477" s="108"/>
      <c r="H477" s="108"/>
      <c r="I477" s="109"/>
      <c r="J477" s="143" t="str">
        <f t="shared" si="7"/>
        <v/>
      </c>
      <c r="K477" s="15"/>
      <c r="L477" s="15"/>
    </row>
    <row r="478" spans="1:12" ht="27.75" customHeight="1">
      <c r="A478" s="15"/>
      <c r="B478" s="529"/>
      <c r="C478" s="530"/>
      <c r="D478" s="107"/>
      <c r="E478" s="108"/>
      <c r="F478" s="108"/>
      <c r="G478" s="108"/>
      <c r="H478" s="108"/>
      <c r="I478" s="109"/>
      <c r="J478" s="143" t="str">
        <f t="shared" si="7"/>
        <v/>
      </c>
      <c r="K478" s="15"/>
      <c r="L478" s="15"/>
    </row>
    <row r="479" spans="1:12" ht="27.75" customHeight="1">
      <c r="A479" s="15"/>
      <c r="B479" s="529"/>
      <c r="C479" s="530"/>
      <c r="D479" s="107"/>
      <c r="E479" s="108"/>
      <c r="F479" s="108"/>
      <c r="G479" s="108"/>
      <c r="H479" s="108"/>
      <c r="I479" s="109"/>
      <c r="J479" s="143" t="str">
        <f t="shared" si="7"/>
        <v/>
      </c>
      <c r="K479" s="15"/>
      <c r="L479" s="15"/>
    </row>
    <row r="480" spans="1:12" ht="27.75" customHeight="1">
      <c r="A480" s="15"/>
      <c r="B480" s="529"/>
      <c r="C480" s="530"/>
      <c r="D480" s="107"/>
      <c r="E480" s="108"/>
      <c r="F480" s="108"/>
      <c r="G480" s="108"/>
      <c r="H480" s="108"/>
      <c r="I480" s="109"/>
      <c r="J480" s="143" t="str">
        <f t="shared" si="7"/>
        <v/>
      </c>
      <c r="K480" s="15"/>
      <c r="L480" s="15"/>
    </row>
    <row r="481" spans="1:12" ht="27.75" customHeight="1">
      <c r="A481" s="15"/>
      <c r="B481" s="529"/>
      <c r="C481" s="530"/>
      <c r="D481" s="107"/>
      <c r="E481" s="108"/>
      <c r="F481" s="108"/>
      <c r="G481" s="108"/>
      <c r="H481" s="108"/>
      <c r="I481" s="109"/>
      <c r="J481" s="143" t="str">
        <f t="shared" si="7"/>
        <v/>
      </c>
      <c r="K481" s="15"/>
      <c r="L481" s="15"/>
    </row>
    <row r="482" spans="1:12" ht="27.75" customHeight="1">
      <c r="A482" s="15"/>
      <c r="B482" s="529"/>
      <c r="C482" s="530"/>
      <c r="D482" s="107"/>
      <c r="E482" s="108"/>
      <c r="F482" s="108"/>
      <c r="G482" s="108"/>
      <c r="H482" s="108"/>
      <c r="I482" s="109"/>
      <c r="J482" s="143" t="str">
        <f t="shared" si="7"/>
        <v/>
      </c>
      <c r="K482" s="15"/>
      <c r="L482" s="15"/>
    </row>
    <row r="483" spans="1:12" ht="27.75" customHeight="1">
      <c r="A483" s="15"/>
      <c r="B483" s="529"/>
      <c r="C483" s="530"/>
      <c r="D483" s="107"/>
      <c r="E483" s="108"/>
      <c r="F483" s="108"/>
      <c r="G483" s="108"/>
      <c r="H483" s="108"/>
      <c r="I483" s="109"/>
      <c r="J483" s="143" t="str">
        <f t="shared" si="7"/>
        <v/>
      </c>
      <c r="K483" s="15"/>
      <c r="L483" s="15"/>
    </row>
    <row r="484" spans="1:12" ht="27.75" customHeight="1">
      <c r="A484" s="15"/>
      <c r="B484" s="529"/>
      <c r="C484" s="530"/>
      <c r="D484" s="107"/>
      <c r="E484" s="108"/>
      <c r="F484" s="108"/>
      <c r="G484" s="108"/>
      <c r="H484" s="108"/>
      <c r="I484" s="109"/>
      <c r="J484" s="143" t="str">
        <f t="shared" si="7"/>
        <v/>
      </c>
      <c r="K484" s="15"/>
      <c r="L484" s="15"/>
    </row>
    <row r="485" spans="1:12" ht="27.75" customHeight="1">
      <c r="A485" s="15"/>
      <c r="B485" s="529"/>
      <c r="C485" s="530"/>
      <c r="D485" s="107"/>
      <c r="E485" s="108"/>
      <c r="F485" s="108"/>
      <c r="G485" s="108"/>
      <c r="H485" s="108"/>
      <c r="I485" s="109"/>
      <c r="J485" s="143" t="str">
        <f t="shared" si="7"/>
        <v/>
      </c>
      <c r="K485" s="15"/>
      <c r="L485" s="15"/>
    </row>
    <row r="486" spans="1:12" ht="27.75" customHeight="1">
      <c r="A486" s="15"/>
      <c r="B486" s="529"/>
      <c r="C486" s="530"/>
      <c r="D486" s="107"/>
      <c r="E486" s="108"/>
      <c r="F486" s="108"/>
      <c r="G486" s="108"/>
      <c r="H486" s="108"/>
      <c r="I486" s="109"/>
      <c r="J486" s="143" t="str">
        <f t="shared" si="7"/>
        <v/>
      </c>
      <c r="K486" s="15"/>
      <c r="L486" s="15"/>
    </row>
    <row r="487" spans="1:12" ht="27.75" customHeight="1">
      <c r="A487" s="15"/>
      <c r="B487" s="529"/>
      <c r="C487" s="530"/>
      <c r="D487" s="107"/>
      <c r="E487" s="108"/>
      <c r="F487" s="108"/>
      <c r="G487" s="108"/>
      <c r="H487" s="108"/>
      <c r="I487" s="109"/>
      <c r="J487" s="143" t="str">
        <f t="shared" si="7"/>
        <v/>
      </c>
      <c r="K487" s="15"/>
      <c r="L487" s="15"/>
    </row>
    <row r="488" spans="1:12" ht="27.75" customHeight="1">
      <c r="A488" s="15"/>
      <c r="B488" s="529"/>
      <c r="C488" s="530"/>
      <c r="D488" s="107"/>
      <c r="E488" s="108"/>
      <c r="F488" s="108"/>
      <c r="G488" s="108"/>
      <c r="H488" s="108"/>
      <c r="I488" s="109"/>
      <c r="J488" s="143" t="str">
        <f t="shared" si="7"/>
        <v/>
      </c>
      <c r="K488" s="15"/>
      <c r="L488" s="15"/>
    </row>
    <row r="489" spans="1:12" ht="27.75" customHeight="1">
      <c r="A489" s="15"/>
      <c r="B489" s="529"/>
      <c r="C489" s="530"/>
      <c r="D489" s="107"/>
      <c r="E489" s="108"/>
      <c r="F489" s="108"/>
      <c r="G489" s="108"/>
      <c r="H489" s="108"/>
      <c r="I489" s="109"/>
      <c r="J489" s="143" t="str">
        <f t="shared" si="7"/>
        <v/>
      </c>
      <c r="K489" s="15"/>
      <c r="L489" s="15"/>
    </row>
    <row r="490" spans="1:12" ht="27.75" customHeight="1">
      <c r="A490" s="15"/>
      <c r="B490" s="529"/>
      <c r="C490" s="530"/>
      <c r="D490" s="107"/>
      <c r="E490" s="108"/>
      <c r="F490" s="108"/>
      <c r="G490" s="108"/>
      <c r="H490" s="108"/>
      <c r="I490" s="109"/>
      <c r="J490" s="143" t="str">
        <f t="shared" si="7"/>
        <v/>
      </c>
      <c r="K490" s="15"/>
      <c r="L490" s="15"/>
    </row>
    <row r="491" spans="1:12" ht="27.75" customHeight="1">
      <c r="A491" s="15"/>
      <c r="B491" s="529"/>
      <c r="C491" s="530"/>
      <c r="D491" s="107"/>
      <c r="E491" s="108"/>
      <c r="F491" s="108"/>
      <c r="G491" s="108"/>
      <c r="H491" s="108"/>
      <c r="I491" s="109"/>
      <c r="J491" s="143" t="str">
        <f t="shared" si="7"/>
        <v/>
      </c>
      <c r="K491" s="15"/>
      <c r="L491" s="15"/>
    </row>
    <row r="492" spans="1:12" ht="27.75" customHeight="1">
      <c r="A492" s="15"/>
      <c r="B492" s="529"/>
      <c r="C492" s="530"/>
      <c r="D492" s="107"/>
      <c r="E492" s="108"/>
      <c r="F492" s="108"/>
      <c r="G492" s="108"/>
      <c r="H492" s="108"/>
      <c r="I492" s="109"/>
      <c r="J492" s="143" t="str">
        <f t="shared" si="7"/>
        <v/>
      </c>
      <c r="K492" s="15"/>
      <c r="L492" s="15"/>
    </row>
    <row r="493" spans="1:12" ht="27.75" customHeight="1">
      <c r="A493" s="15"/>
      <c r="B493" s="529"/>
      <c r="C493" s="530"/>
      <c r="D493" s="107"/>
      <c r="E493" s="108"/>
      <c r="F493" s="108"/>
      <c r="G493" s="108"/>
      <c r="H493" s="108"/>
      <c r="I493" s="109"/>
      <c r="J493" s="143" t="str">
        <f t="shared" si="7"/>
        <v/>
      </c>
      <c r="K493" s="15"/>
      <c r="L493" s="15"/>
    </row>
    <row r="494" spans="1:12" ht="27.75" customHeight="1">
      <c r="A494" s="15"/>
      <c r="B494" s="529"/>
      <c r="C494" s="530"/>
      <c r="D494" s="107"/>
      <c r="E494" s="108"/>
      <c r="F494" s="108"/>
      <c r="G494" s="108"/>
      <c r="H494" s="108"/>
      <c r="I494" s="109"/>
      <c r="J494" s="535" t="str">
        <f>IF(I494&lt;&gt;"","Contact "&amp;VLOOKUP(agency,pops,5,FALSE)&amp;", TIB Project Engineer, at "&amp;VLOOKUP(agency,pops,7,FALSE)&amp;" for help","")</f>
        <v/>
      </c>
      <c r="K494" s="15"/>
      <c r="L494" s="15"/>
    </row>
    <row r="495" spans="1:12" ht="39.75" customHeight="1">
      <c r="A495" s="15"/>
      <c r="B495" s="110"/>
      <c r="C495" s="110"/>
      <c r="D495" s="110"/>
      <c r="E495" s="110"/>
      <c r="F495" s="110"/>
      <c r="G495" s="110"/>
      <c r="H495" s="110"/>
      <c r="I495" s="110"/>
      <c r="J495" s="535"/>
      <c r="K495" s="15"/>
      <c r="L495" s="15"/>
    </row>
    <row r="496" spans="1:12" ht="99.75" customHeight="1">
      <c r="A496" s="15"/>
      <c r="B496" s="110"/>
      <c r="C496" s="110"/>
      <c r="D496" s="110"/>
      <c r="E496" s="110"/>
      <c r="F496" s="110"/>
      <c r="G496" s="110"/>
      <c r="H496" s="110"/>
      <c r="I496" s="110"/>
      <c r="J496" s="168"/>
      <c r="K496" s="15"/>
      <c r="L496" s="15"/>
    </row>
    <row r="497" spans="1:12" ht="99.75" customHeight="1">
      <c r="A497" s="15"/>
      <c r="B497" s="110"/>
      <c r="C497" s="110"/>
      <c r="D497" s="110"/>
      <c r="E497" s="110"/>
      <c r="F497" s="110"/>
      <c r="G497" s="110"/>
      <c r="H497" s="110"/>
      <c r="I497" s="110"/>
      <c r="J497" s="143"/>
      <c r="K497" s="15"/>
      <c r="L497" s="15"/>
    </row>
    <row r="498" spans="1:12" ht="99.75" customHeight="1">
      <c r="A498" s="15"/>
      <c r="B498" s="110"/>
      <c r="C498" s="110"/>
      <c r="D498" s="110"/>
      <c r="E498" s="110"/>
      <c r="F498" s="110"/>
      <c r="G498" s="110"/>
      <c r="H498" s="110"/>
      <c r="I498" s="110"/>
      <c r="J498" s="143"/>
      <c r="K498" s="15"/>
      <c r="L498" s="15"/>
    </row>
    <row r="499" spans="1:12" ht="27.75" customHeight="1">
      <c r="A499" s="15"/>
      <c r="B499" s="110"/>
      <c r="C499" s="110"/>
      <c r="D499" s="110"/>
      <c r="E499" s="110"/>
      <c r="F499" s="110"/>
      <c r="G499" s="110"/>
      <c r="H499" s="110"/>
      <c r="I499" s="110"/>
      <c r="J499" s="143"/>
      <c r="K499" s="15"/>
      <c r="L499" s="15"/>
    </row>
    <row r="500" spans="1:12" ht="27.75" customHeight="1">
      <c r="A500" s="15"/>
      <c r="B500" s="110"/>
      <c r="C500" s="110"/>
      <c r="D500" s="110"/>
      <c r="E500" s="110"/>
      <c r="F500" s="110"/>
      <c r="G500" s="110"/>
      <c r="H500" s="110"/>
      <c r="I500" s="110"/>
      <c r="J500" s="143" t="str">
        <f t="shared" ref="J500:J506" si="8">IF(AND(I501&lt;&gt;"",I500="")=TRUE,"Do NOT Skip Lines","")</f>
        <v/>
      </c>
      <c r="K500" s="15"/>
      <c r="L500" s="15"/>
    </row>
    <row r="501" spans="1:12" ht="27.75" customHeight="1">
      <c r="A501" s="15"/>
      <c r="B501" s="110"/>
      <c r="C501" s="110"/>
      <c r="D501" s="110"/>
      <c r="E501" s="110"/>
      <c r="F501" s="110"/>
      <c r="G501" s="110"/>
      <c r="H501" s="110"/>
      <c r="I501" s="110"/>
      <c r="J501" s="143" t="str">
        <f t="shared" si="8"/>
        <v/>
      </c>
      <c r="K501" s="15"/>
      <c r="L501" s="15"/>
    </row>
    <row r="502" spans="1:12" ht="27.75" customHeight="1">
      <c r="A502" s="15"/>
      <c r="B502" s="110"/>
      <c r="C502" s="110"/>
      <c r="D502" s="110"/>
      <c r="E502" s="110"/>
      <c r="F502" s="110"/>
      <c r="G502" s="110"/>
      <c r="H502" s="110"/>
      <c r="I502" s="110"/>
      <c r="J502" s="143" t="str">
        <f t="shared" si="8"/>
        <v/>
      </c>
      <c r="K502" s="15"/>
      <c r="L502" s="15"/>
    </row>
    <row r="503" spans="1:12" ht="27.75" customHeight="1">
      <c r="A503" s="15"/>
      <c r="B503" s="110"/>
      <c r="C503" s="110"/>
      <c r="D503" s="110"/>
      <c r="E503" s="110"/>
      <c r="F503" s="110"/>
      <c r="G503" s="110"/>
      <c r="H503" s="110"/>
      <c r="I503" s="110"/>
      <c r="J503" s="143" t="str">
        <f t="shared" si="8"/>
        <v/>
      </c>
      <c r="K503" s="15"/>
      <c r="L503" s="15"/>
    </row>
    <row r="504" spans="1:12" ht="27.75" customHeight="1">
      <c r="A504" s="15"/>
      <c r="B504" s="110"/>
      <c r="C504" s="110"/>
      <c r="D504" s="110"/>
      <c r="E504" s="110"/>
      <c r="F504" s="110"/>
      <c r="G504" s="110"/>
      <c r="H504" s="110"/>
      <c r="I504" s="110"/>
      <c r="J504" s="143" t="str">
        <f t="shared" si="8"/>
        <v/>
      </c>
      <c r="K504" s="15"/>
      <c r="L504" s="15"/>
    </row>
    <row r="505" spans="1:12" ht="27.75" customHeight="1">
      <c r="A505" s="15"/>
      <c r="B505" s="110"/>
      <c r="C505" s="110"/>
      <c r="D505" s="110"/>
      <c r="E505" s="110"/>
      <c r="F505" s="110"/>
      <c r="G505" s="110"/>
      <c r="H505" s="110"/>
      <c r="I505" s="110"/>
      <c r="J505" s="143" t="str">
        <f t="shared" si="8"/>
        <v/>
      </c>
      <c r="K505" s="15"/>
      <c r="L505" s="15"/>
    </row>
    <row r="506" spans="1:12" ht="27.75" customHeight="1">
      <c r="A506" s="15"/>
      <c r="B506" s="110"/>
      <c r="C506" s="110"/>
      <c r="D506" s="110"/>
      <c r="E506" s="110"/>
      <c r="F506" s="110"/>
      <c r="G506" s="110"/>
      <c r="H506" s="110"/>
      <c r="I506" s="110"/>
      <c r="J506" s="143" t="str">
        <f t="shared" si="8"/>
        <v/>
      </c>
      <c r="K506" s="15"/>
      <c r="L506" s="15"/>
    </row>
    <row r="507" spans="1:12" ht="27.75" customHeight="1">
      <c r="A507" s="15"/>
      <c r="B507" s="110"/>
      <c r="C507" s="110"/>
      <c r="D507" s="110"/>
      <c r="E507" s="110"/>
      <c r="F507" s="110"/>
      <c r="G507" s="110"/>
      <c r="H507" s="110"/>
      <c r="I507" s="110"/>
      <c r="J507" s="167"/>
      <c r="K507" s="15"/>
      <c r="L507" s="15"/>
    </row>
    <row r="508" spans="1:12" ht="27.75" customHeight="1">
      <c r="A508" s="15"/>
      <c r="B508" s="110"/>
      <c r="C508" s="110"/>
      <c r="D508" s="110"/>
      <c r="E508" s="110"/>
      <c r="F508" s="110"/>
      <c r="G508" s="110"/>
      <c r="H508" s="110"/>
      <c r="I508" s="110"/>
      <c r="J508" s="167"/>
      <c r="K508" s="15"/>
      <c r="L508" s="15"/>
    </row>
    <row r="509" spans="1:12" ht="27.75" customHeight="1">
      <c r="J509" s="167"/>
      <c r="K509" s="15"/>
      <c r="L509" s="15"/>
    </row>
    <row r="510" spans="1:12" ht="27.75" customHeight="1">
      <c r="J510" s="167"/>
      <c r="K510" s="15"/>
      <c r="L510" s="15"/>
    </row>
    <row r="511" spans="1:12" ht="27.75" customHeight="1">
      <c r="J511" s="167"/>
      <c r="K511" s="15"/>
      <c r="L511" s="15"/>
    </row>
    <row r="512" spans="1:12" ht="27.75" customHeight="1">
      <c r="J512" s="167"/>
      <c r="K512" s="15"/>
      <c r="L512" s="15"/>
    </row>
    <row r="513" spans="10:12" ht="27.75" customHeight="1">
      <c r="J513" s="167"/>
      <c r="K513" s="15"/>
      <c r="L513" s="15"/>
    </row>
    <row r="514" spans="10:12" ht="27.75" customHeight="1">
      <c r="J514" s="169"/>
      <c r="K514" s="31"/>
      <c r="L514" s="31"/>
    </row>
    <row r="515" spans="10:12" ht="27.75" customHeight="1">
      <c r="J515" s="169"/>
      <c r="K515" s="31"/>
      <c r="L515" s="31"/>
    </row>
    <row r="516" spans="10:12" ht="27.75" customHeight="1">
      <c r="J516" s="169"/>
      <c r="K516" s="31"/>
      <c r="L516" s="31"/>
    </row>
    <row r="517" spans="10:12" ht="27.75" customHeight="1">
      <c r="J517" s="169"/>
      <c r="K517" s="31"/>
      <c r="L517" s="31"/>
    </row>
    <row r="518" spans="10:12" ht="27.75" customHeight="1">
      <c r="J518" s="169"/>
      <c r="K518" s="31"/>
      <c r="L518" s="31"/>
    </row>
    <row r="519" spans="10:12" ht="27.75" customHeight="1">
      <c r="J519" s="169"/>
      <c r="K519" s="31"/>
      <c r="L519" s="31"/>
    </row>
    <row r="520" spans="10:12" ht="27.75" customHeight="1">
      <c r="J520" s="169"/>
      <c r="K520" s="31"/>
      <c r="L520" s="31"/>
    </row>
    <row r="521" spans="10:12" ht="27.75" customHeight="1">
      <c r="J521" s="169"/>
      <c r="K521" s="31"/>
      <c r="L521" s="31"/>
    </row>
    <row r="522" spans="10:12" ht="27.75" customHeight="1">
      <c r="J522" s="169"/>
      <c r="K522" s="31"/>
      <c r="L522" s="31"/>
    </row>
    <row r="523" spans="10:12" ht="27.75" customHeight="1">
      <c r="J523" s="169"/>
      <c r="K523" s="31"/>
      <c r="L523" s="31"/>
    </row>
    <row r="524" spans="10:12" ht="27.75" customHeight="1">
      <c r="J524" s="169"/>
      <c r="K524" s="31"/>
      <c r="L524" s="31"/>
    </row>
    <row r="525" spans="10:12" ht="27.75" customHeight="1">
      <c r="J525" s="169"/>
      <c r="K525" s="31"/>
      <c r="L525" s="31"/>
    </row>
    <row r="526" spans="10:12" ht="27.75" customHeight="1">
      <c r="J526" s="169"/>
      <c r="K526" s="31"/>
      <c r="L526" s="31"/>
    </row>
    <row r="527" spans="10:12" ht="27.75" customHeight="1">
      <c r="J527" s="169"/>
      <c r="K527" s="31"/>
      <c r="L527" s="31"/>
    </row>
    <row r="528" spans="10:12" ht="27.75" customHeight="1">
      <c r="J528" s="169"/>
      <c r="K528" s="31"/>
      <c r="L528" s="31"/>
    </row>
    <row r="529" spans="10:12" ht="27.75" customHeight="1">
      <c r="J529" s="169"/>
      <c r="K529" s="31"/>
      <c r="L529" s="31"/>
    </row>
    <row r="530" spans="10:12" ht="27.75" customHeight="1">
      <c r="J530" s="169"/>
      <c r="K530" s="31"/>
      <c r="L530" s="31"/>
    </row>
    <row r="531" spans="10:12" ht="27.75" customHeight="1">
      <c r="J531" s="169"/>
      <c r="K531" s="31"/>
      <c r="L531" s="31"/>
    </row>
    <row r="532" spans="10:12" ht="27.75" customHeight="1">
      <c r="J532" s="169"/>
      <c r="K532" s="31"/>
      <c r="L532" s="31"/>
    </row>
    <row r="533" spans="10:12" ht="27.75" customHeight="1">
      <c r="J533" s="169"/>
      <c r="K533" s="31"/>
      <c r="L533" s="31"/>
    </row>
    <row r="534" spans="10:12" ht="27.75" customHeight="1">
      <c r="J534" s="169"/>
      <c r="K534" s="31"/>
      <c r="L534" s="31"/>
    </row>
    <row r="535" spans="10:12" ht="27.75" customHeight="1">
      <c r="J535" s="169"/>
      <c r="K535" s="31"/>
      <c r="L535" s="31"/>
    </row>
    <row r="536" spans="10:12" ht="27.75" customHeight="1">
      <c r="J536" s="169"/>
      <c r="K536" s="31"/>
      <c r="L536" s="31"/>
    </row>
    <row r="537" spans="10:12" ht="27.75" customHeight="1">
      <c r="J537" s="169"/>
      <c r="K537" s="31"/>
      <c r="L537" s="31"/>
    </row>
    <row r="538" spans="10:12" ht="27.75" customHeight="1">
      <c r="J538" s="169"/>
      <c r="K538" s="31"/>
      <c r="L538" s="31"/>
    </row>
    <row r="539" spans="10:12" ht="27.75" customHeight="1">
      <c r="J539" s="169"/>
      <c r="K539" s="31"/>
      <c r="L539" s="31"/>
    </row>
    <row r="540" spans="10:12" ht="27.75" customHeight="1">
      <c r="J540" s="169"/>
      <c r="K540" s="31"/>
      <c r="L540" s="31"/>
    </row>
    <row r="541" spans="10:12" ht="27.75" customHeight="1">
      <c r="J541" s="169"/>
      <c r="K541" s="31"/>
      <c r="L541" s="31"/>
    </row>
    <row r="542" spans="10:12" ht="27.75" customHeight="1">
      <c r="J542" s="169"/>
      <c r="K542" s="31"/>
      <c r="L542" s="31"/>
    </row>
    <row r="543" spans="10:12" ht="27.75" customHeight="1">
      <c r="J543" s="169"/>
      <c r="K543" s="31"/>
      <c r="L543" s="31"/>
    </row>
    <row r="544" spans="10:12" ht="27.75" customHeight="1">
      <c r="J544" s="169"/>
      <c r="K544" s="31"/>
      <c r="L544" s="31"/>
    </row>
    <row r="545" spans="10:12" ht="27.75" customHeight="1">
      <c r="J545" s="169"/>
      <c r="K545" s="31"/>
      <c r="L545" s="31"/>
    </row>
    <row r="546" spans="10:12" ht="27.75" customHeight="1">
      <c r="J546" s="169"/>
      <c r="K546" s="31"/>
      <c r="L546" s="31"/>
    </row>
    <row r="547" spans="10:12" ht="27.75" customHeight="1">
      <c r="J547" s="169"/>
      <c r="K547" s="31"/>
      <c r="L547" s="31"/>
    </row>
    <row r="548" spans="10:12" ht="27.75" customHeight="1">
      <c r="J548" s="169"/>
      <c r="K548" s="31"/>
      <c r="L548" s="31"/>
    </row>
    <row r="549" spans="10:12" ht="27.75" customHeight="1">
      <c r="J549" s="169"/>
      <c r="K549" s="31"/>
      <c r="L549" s="31"/>
    </row>
    <row r="550" spans="10:12" ht="27.75" customHeight="1">
      <c r="J550" s="169"/>
      <c r="K550" s="31"/>
      <c r="L550" s="31"/>
    </row>
    <row r="551" spans="10:12" ht="27.75" customHeight="1">
      <c r="J551" s="169"/>
      <c r="K551" s="31"/>
      <c r="L551" s="31"/>
    </row>
    <row r="552" spans="10:12" ht="27.75" customHeight="1">
      <c r="J552" s="169"/>
      <c r="K552" s="31"/>
      <c r="L552" s="31"/>
    </row>
    <row r="553" spans="10:12" ht="27.75" customHeight="1">
      <c r="J553" s="169"/>
      <c r="K553" s="31"/>
      <c r="L553" s="31"/>
    </row>
    <row r="554" spans="10:12" ht="27.75" customHeight="1">
      <c r="J554" s="169"/>
      <c r="K554" s="31"/>
      <c r="L554" s="31"/>
    </row>
    <row r="555" spans="10:12" ht="27.75" customHeight="1">
      <c r="J555" s="169"/>
      <c r="K555" s="31"/>
      <c r="L555" s="31"/>
    </row>
    <row r="556" spans="10:12" ht="27.75" customHeight="1">
      <c r="J556" s="169"/>
      <c r="K556" s="31"/>
      <c r="L556" s="31"/>
    </row>
    <row r="557" spans="10:12" ht="27.75" customHeight="1">
      <c r="J557" s="169"/>
      <c r="K557" s="31"/>
      <c r="L557" s="31"/>
    </row>
    <row r="558" spans="10:12" ht="27.75" customHeight="1">
      <c r="J558" s="169"/>
      <c r="K558" s="31"/>
      <c r="L558" s="31"/>
    </row>
    <row r="559" spans="10:12" ht="27.75" customHeight="1">
      <c r="J559" s="169"/>
      <c r="K559" s="31"/>
      <c r="L559" s="31"/>
    </row>
    <row r="560" spans="10:12" ht="27.75" customHeight="1">
      <c r="J560" s="169"/>
      <c r="K560" s="31"/>
      <c r="L560" s="31"/>
    </row>
    <row r="561" spans="10:12" ht="27.75" customHeight="1">
      <c r="J561" s="169"/>
      <c r="K561" s="31"/>
      <c r="L561" s="31"/>
    </row>
    <row r="562" spans="10:12" ht="27.75" customHeight="1">
      <c r="J562" s="169"/>
      <c r="K562" s="31"/>
      <c r="L562" s="31"/>
    </row>
    <row r="563" spans="10:12" ht="27.75" customHeight="1">
      <c r="J563" s="169"/>
      <c r="K563" s="31"/>
      <c r="L563" s="31"/>
    </row>
    <row r="564" spans="10:12" ht="27.75" customHeight="1">
      <c r="J564" s="169"/>
      <c r="K564" s="31"/>
      <c r="L564" s="31"/>
    </row>
    <row r="565" spans="10:12" ht="27.75" customHeight="1">
      <c r="J565" s="169"/>
      <c r="K565" s="31"/>
      <c r="L565" s="31"/>
    </row>
    <row r="566" spans="10:12" ht="27.75" customHeight="1">
      <c r="J566" s="169"/>
      <c r="K566" s="31"/>
      <c r="L566" s="31"/>
    </row>
    <row r="567" spans="10:12" ht="27.75" customHeight="1">
      <c r="J567" s="169"/>
      <c r="K567" s="31"/>
      <c r="L567" s="31"/>
    </row>
    <row r="568" spans="10:12" ht="27.75" customHeight="1">
      <c r="J568" s="169"/>
      <c r="K568" s="31"/>
      <c r="L568" s="31"/>
    </row>
    <row r="569" spans="10:12" ht="27.75" customHeight="1">
      <c r="J569" s="169"/>
      <c r="K569" s="31"/>
      <c r="L569" s="31"/>
    </row>
    <row r="570" spans="10:12" ht="27.75" customHeight="1">
      <c r="J570" s="169"/>
      <c r="K570" s="31"/>
      <c r="L570" s="31"/>
    </row>
    <row r="571" spans="10:12" ht="27.75" customHeight="1">
      <c r="J571" s="169"/>
      <c r="K571" s="31"/>
      <c r="L571" s="31"/>
    </row>
    <row r="572" spans="10:12" ht="27.75" customHeight="1">
      <c r="J572" s="169"/>
      <c r="K572" s="31"/>
      <c r="L572" s="31"/>
    </row>
    <row r="573" spans="10:12" ht="27.75" customHeight="1">
      <c r="J573" s="169"/>
      <c r="K573" s="31"/>
      <c r="L573" s="31"/>
    </row>
    <row r="574" spans="10:12" ht="27.75" customHeight="1">
      <c r="J574" s="169"/>
      <c r="K574" s="31"/>
      <c r="L574" s="31"/>
    </row>
    <row r="575" spans="10:12" ht="27.75" customHeight="1">
      <c r="J575" s="169"/>
      <c r="K575" s="31"/>
      <c r="L575" s="31"/>
    </row>
    <row r="576" spans="10:12" ht="27.75" customHeight="1">
      <c r="J576" s="169"/>
      <c r="K576" s="31"/>
      <c r="L576" s="31"/>
    </row>
    <row r="577" spans="10:12" ht="27.75" customHeight="1">
      <c r="J577" s="169"/>
      <c r="K577" s="31"/>
      <c r="L577" s="31"/>
    </row>
    <row r="578" spans="10:12" ht="27.75" customHeight="1">
      <c r="J578" s="169"/>
      <c r="K578" s="31"/>
      <c r="L578" s="31"/>
    </row>
    <row r="579" spans="10:12" ht="27.75" customHeight="1">
      <c r="J579" s="169"/>
      <c r="K579" s="31"/>
      <c r="L579" s="31"/>
    </row>
    <row r="580" spans="10:12" ht="27.75" customHeight="1">
      <c r="J580" s="169"/>
      <c r="K580" s="31"/>
      <c r="L580" s="31"/>
    </row>
    <row r="581" spans="10:12" ht="27.75" customHeight="1">
      <c r="J581" s="169"/>
      <c r="K581" s="31"/>
      <c r="L581" s="31"/>
    </row>
    <row r="582" spans="10:12" ht="27.75" customHeight="1">
      <c r="J582" s="169"/>
      <c r="K582" s="31"/>
      <c r="L582" s="31"/>
    </row>
    <row r="583" spans="10:12" ht="27.75" customHeight="1">
      <c r="J583" s="169"/>
      <c r="K583" s="31"/>
      <c r="L583" s="31"/>
    </row>
    <row r="584" spans="10:12" ht="27.75" customHeight="1">
      <c r="J584" s="169"/>
      <c r="K584" s="31"/>
      <c r="L584" s="31"/>
    </row>
    <row r="585" spans="10:12" ht="27.75" customHeight="1">
      <c r="J585" s="169"/>
      <c r="K585" s="31"/>
      <c r="L585" s="31"/>
    </row>
    <row r="586" spans="10:12" ht="27.75" customHeight="1">
      <c r="J586" s="169"/>
      <c r="K586" s="31"/>
      <c r="L586" s="31"/>
    </row>
    <row r="587" spans="10:12" ht="27.75" customHeight="1">
      <c r="J587" s="169"/>
      <c r="K587" s="31"/>
      <c r="L587" s="31"/>
    </row>
    <row r="588" spans="10:12" ht="27.75" customHeight="1">
      <c r="J588" s="169"/>
      <c r="K588" s="31"/>
      <c r="L588" s="31"/>
    </row>
    <row r="589" spans="10:12" ht="27.75" customHeight="1">
      <c r="J589" s="169"/>
      <c r="K589" s="31"/>
      <c r="L589" s="31"/>
    </row>
    <row r="590" spans="10:12" ht="27.75" customHeight="1">
      <c r="J590" s="169"/>
      <c r="K590" s="31"/>
      <c r="L590" s="31"/>
    </row>
    <row r="591" spans="10:12" ht="27.75" customHeight="1">
      <c r="J591" s="169"/>
      <c r="K591" s="31"/>
      <c r="L591" s="31"/>
    </row>
    <row r="592" spans="10:12" ht="27.75" customHeight="1">
      <c r="J592" s="169"/>
      <c r="K592" s="31"/>
      <c r="L592" s="31"/>
    </row>
    <row r="593" spans="10:12" ht="27.75" customHeight="1">
      <c r="J593" s="169"/>
      <c r="K593" s="31"/>
      <c r="L593" s="31"/>
    </row>
    <row r="594" spans="10:12" ht="27.75" customHeight="1">
      <c r="J594" s="169"/>
      <c r="K594" s="31"/>
      <c r="L594" s="31"/>
    </row>
    <row r="595" spans="10:12" ht="27.75" customHeight="1">
      <c r="J595" s="169"/>
      <c r="K595" s="31"/>
      <c r="L595" s="31"/>
    </row>
    <row r="596" spans="10:12" ht="27.75" customHeight="1">
      <c r="J596" s="169"/>
      <c r="K596" s="31"/>
      <c r="L596" s="31"/>
    </row>
    <row r="597" spans="10:12" ht="27.75" customHeight="1">
      <c r="J597" s="169"/>
      <c r="K597" s="31"/>
      <c r="L597" s="31"/>
    </row>
    <row r="598" spans="10:12" ht="27.75" customHeight="1">
      <c r="J598" s="169"/>
      <c r="K598" s="31"/>
      <c r="L598" s="31"/>
    </row>
    <row r="599" spans="10:12" ht="27.75" customHeight="1">
      <c r="J599" s="169"/>
      <c r="K599" s="31"/>
      <c r="L599" s="31"/>
    </row>
    <row r="600" spans="10:12" ht="27.75" customHeight="1">
      <c r="J600" s="169"/>
      <c r="K600" s="31"/>
      <c r="L600" s="31"/>
    </row>
    <row r="601" spans="10:12" ht="27.75" customHeight="1">
      <c r="J601" s="169"/>
      <c r="K601" s="31"/>
      <c r="L601" s="31"/>
    </row>
    <row r="602" spans="10:12" ht="27.75" customHeight="1">
      <c r="J602" s="169"/>
      <c r="K602" s="31"/>
      <c r="L602" s="31"/>
    </row>
    <row r="603" spans="10:12" ht="27.75" customHeight="1">
      <c r="J603" s="169"/>
      <c r="K603" s="31"/>
      <c r="L603" s="31"/>
    </row>
    <row r="604" spans="10:12" ht="27.75" customHeight="1">
      <c r="J604" s="169"/>
      <c r="K604" s="31"/>
      <c r="L604" s="31"/>
    </row>
    <row r="605" spans="10:12" ht="27.75" customHeight="1">
      <c r="J605" s="169"/>
      <c r="K605" s="31"/>
      <c r="L605" s="31"/>
    </row>
    <row r="606" spans="10:12" ht="27.75" customHeight="1">
      <c r="J606" s="169"/>
      <c r="K606" s="31"/>
      <c r="L606" s="31"/>
    </row>
    <row r="607" spans="10:12" ht="27.75" customHeight="1">
      <c r="J607" s="169"/>
      <c r="K607" s="31"/>
      <c r="L607" s="31"/>
    </row>
    <row r="608" spans="10:12" ht="27.75" customHeight="1">
      <c r="J608" s="169"/>
      <c r="K608" s="31"/>
      <c r="L608" s="31"/>
    </row>
    <row r="609" spans="10:12" ht="27.75" customHeight="1">
      <c r="J609" s="169"/>
      <c r="K609" s="31"/>
      <c r="L609" s="31"/>
    </row>
    <row r="610" spans="10:12" ht="27.75" customHeight="1">
      <c r="J610" s="169"/>
      <c r="K610" s="31"/>
      <c r="L610" s="31"/>
    </row>
    <row r="611" spans="10:12" ht="27.75" customHeight="1">
      <c r="J611" s="169"/>
      <c r="K611" s="31"/>
      <c r="L611" s="31"/>
    </row>
    <row r="612" spans="10:12" ht="27.75" customHeight="1">
      <c r="J612" s="169"/>
      <c r="K612" s="31"/>
      <c r="L612" s="31"/>
    </row>
    <row r="613" spans="10:12" ht="27.75" customHeight="1">
      <c r="J613" s="169"/>
      <c r="K613" s="31"/>
      <c r="L613" s="31"/>
    </row>
    <row r="614" spans="10:12" ht="27.75" customHeight="1">
      <c r="J614" s="169"/>
      <c r="K614" s="31"/>
      <c r="L614" s="31"/>
    </row>
    <row r="615" spans="10:12" ht="27.75" customHeight="1">
      <c r="J615" s="169"/>
      <c r="K615" s="31"/>
      <c r="L615" s="31"/>
    </row>
    <row r="616" spans="10:12" ht="27.75" customHeight="1">
      <c r="J616" s="169"/>
      <c r="K616" s="31"/>
      <c r="L616" s="31"/>
    </row>
    <row r="617" spans="10:12" ht="27.75" customHeight="1">
      <c r="J617" s="169"/>
      <c r="K617" s="31"/>
      <c r="L617" s="31"/>
    </row>
    <row r="618" spans="10:12" ht="27.75" customHeight="1">
      <c r="J618" s="169"/>
      <c r="K618" s="31"/>
      <c r="L618" s="31"/>
    </row>
    <row r="619" spans="10:12" ht="27.75" customHeight="1">
      <c r="J619" s="169"/>
      <c r="K619" s="31"/>
      <c r="L619" s="31"/>
    </row>
    <row r="620" spans="10:12" ht="27.75" customHeight="1">
      <c r="J620" s="169"/>
      <c r="K620" s="31"/>
      <c r="L620" s="31"/>
    </row>
    <row r="621" spans="10:12" ht="27.75" customHeight="1">
      <c r="J621" s="169"/>
      <c r="K621" s="31"/>
      <c r="L621" s="31"/>
    </row>
    <row r="622" spans="10:12" ht="27.75" customHeight="1">
      <c r="J622" s="169"/>
      <c r="K622" s="31"/>
      <c r="L622" s="31"/>
    </row>
    <row r="623" spans="10:12" ht="27.75" customHeight="1">
      <c r="J623" s="169"/>
      <c r="K623" s="31"/>
      <c r="L623" s="31"/>
    </row>
    <row r="624" spans="10:12" ht="27.75" customHeight="1">
      <c r="J624" s="169"/>
      <c r="K624" s="31"/>
      <c r="L624" s="31"/>
    </row>
    <row r="625" spans="10:12" ht="27.75" customHeight="1">
      <c r="J625" s="169"/>
      <c r="K625" s="31"/>
      <c r="L625" s="31"/>
    </row>
    <row r="626" spans="10:12" ht="27.75" customHeight="1">
      <c r="J626" s="169"/>
      <c r="K626" s="31"/>
      <c r="L626" s="31"/>
    </row>
    <row r="627" spans="10:12" ht="27.75" customHeight="1">
      <c r="J627" s="169"/>
      <c r="K627" s="31"/>
      <c r="L627" s="31"/>
    </row>
    <row r="628" spans="10:12" ht="27.75" customHeight="1">
      <c r="J628" s="169"/>
      <c r="K628" s="31"/>
      <c r="L628" s="31"/>
    </row>
    <row r="629" spans="10:12" ht="27.75" customHeight="1">
      <c r="J629" s="169"/>
      <c r="K629" s="31"/>
      <c r="L629" s="31"/>
    </row>
    <row r="630" spans="10:12" ht="27.75" customHeight="1">
      <c r="J630" s="169"/>
      <c r="K630" s="31"/>
      <c r="L630" s="31"/>
    </row>
    <row r="631" spans="10:12" ht="27.75" customHeight="1">
      <c r="J631" s="169"/>
      <c r="K631" s="31"/>
      <c r="L631" s="31"/>
    </row>
    <row r="632" spans="10:12" ht="27.75" customHeight="1">
      <c r="J632" s="169"/>
      <c r="K632" s="31"/>
      <c r="L632" s="31"/>
    </row>
    <row r="633" spans="10:12" ht="27.75" customHeight="1">
      <c r="J633" s="169"/>
      <c r="K633" s="31"/>
      <c r="L633" s="31"/>
    </row>
    <row r="634" spans="10:12" ht="27.75" customHeight="1">
      <c r="J634" s="169"/>
      <c r="K634" s="31"/>
      <c r="L634" s="31"/>
    </row>
    <row r="635" spans="10:12" ht="27.75" customHeight="1">
      <c r="J635" s="169"/>
      <c r="K635" s="31"/>
      <c r="L635" s="31"/>
    </row>
    <row r="636" spans="10:12" ht="27.75" customHeight="1">
      <c r="J636" s="169"/>
      <c r="K636" s="31"/>
      <c r="L636" s="31"/>
    </row>
    <row r="637" spans="10:12" ht="27.75" customHeight="1">
      <c r="J637" s="169"/>
      <c r="K637" s="31"/>
      <c r="L637" s="31"/>
    </row>
    <row r="638" spans="10:12" ht="27.75" customHeight="1">
      <c r="J638" s="169"/>
      <c r="K638" s="31"/>
      <c r="L638" s="31"/>
    </row>
    <row r="639" spans="10:12" ht="27.75" customHeight="1">
      <c r="J639" s="169"/>
      <c r="K639" s="31"/>
      <c r="L639" s="31"/>
    </row>
    <row r="640" spans="10:12" ht="27.75" customHeight="1">
      <c r="J640" s="169"/>
      <c r="K640" s="31"/>
      <c r="L640" s="31"/>
    </row>
    <row r="641" spans="10:12" ht="27.75" customHeight="1">
      <c r="J641" s="169"/>
      <c r="K641" s="31"/>
      <c r="L641" s="31"/>
    </row>
    <row r="642" spans="10:12" ht="27.75" customHeight="1">
      <c r="J642" s="169"/>
      <c r="K642" s="31"/>
      <c r="L642" s="31"/>
    </row>
    <row r="643" spans="10:12" ht="27.75" customHeight="1">
      <c r="J643" s="169"/>
      <c r="K643" s="31"/>
      <c r="L643" s="31"/>
    </row>
    <row r="644" spans="10:12" ht="27.75" customHeight="1">
      <c r="J644" s="169"/>
      <c r="K644" s="31"/>
      <c r="L644" s="31"/>
    </row>
    <row r="645" spans="10:12" ht="27.75" customHeight="1">
      <c r="J645" s="169"/>
      <c r="K645" s="31"/>
      <c r="L645" s="31"/>
    </row>
    <row r="646" spans="10:12" ht="27.75" customHeight="1">
      <c r="J646" s="169"/>
      <c r="K646" s="31"/>
      <c r="L646" s="31"/>
    </row>
    <row r="647" spans="10:12" ht="27.75" customHeight="1">
      <c r="J647" s="169"/>
      <c r="K647" s="31"/>
      <c r="L647" s="31"/>
    </row>
    <row r="648" spans="10:12" ht="27.75" customHeight="1">
      <c r="J648" s="169"/>
      <c r="K648" s="31"/>
      <c r="L648" s="31"/>
    </row>
    <row r="649" spans="10:12" ht="27.75" customHeight="1">
      <c r="J649" s="169"/>
      <c r="K649" s="31"/>
      <c r="L649" s="31"/>
    </row>
    <row r="650" spans="10:12" ht="27.75" customHeight="1">
      <c r="J650" s="169"/>
      <c r="K650" s="31"/>
      <c r="L650" s="31"/>
    </row>
    <row r="651" spans="10:12" ht="27.75" customHeight="1">
      <c r="J651" s="169"/>
      <c r="K651" s="31"/>
      <c r="L651" s="31"/>
    </row>
    <row r="652" spans="10:12" ht="27.75" customHeight="1">
      <c r="J652" s="169"/>
      <c r="K652" s="31"/>
      <c r="L652" s="31"/>
    </row>
    <row r="653" spans="10:12" ht="27.75" customHeight="1">
      <c r="J653" s="169"/>
      <c r="K653" s="31"/>
      <c r="L653" s="31"/>
    </row>
    <row r="654" spans="10:12" ht="27.75" customHeight="1">
      <c r="J654" s="169"/>
      <c r="K654" s="31"/>
      <c r="L654" s="31"/>
    </row>
    <row r="655" spans="10:12" ht="27.75" customHeight="1">
      <c r="J655" s="169"/>
      <c r="K655" s="31"/>
      <c r="L655" s="31"/>
    </row>
    <row r="656" spans="10:12" ht="27.75" customHeight="1">
      <c r="J656" s="169"/>
      <c r="K656" s="31"/>
      <c r="L656" s="31"/>
    </row>
    <row r="657" spans="10:12" ht="27.75" customHeight="1">
      <c r="J657" s="169"/>
      <c r="K657" s="31"/>
      <c r="L657" s="31"/>
    </row>
    <row r="658" spans="10:12" ht="27.75" customHeight="1">
      <c r="J658" s="169"/>
      <c r="K658" s="31"/>
      <c r="L658" s="31"/>
    </row>
    <row r="659" spans="10:12" ht="27.75" customHeight="1">
      <c r="J659" s="169"/>
      <c r="K659" s="31"/>
      <c r="L659" s="31"/>
    </row>
    <row r="660" spans="10:12" ht="27.75" customHeight="1">
      <c r="J660" s="169"/>
      <c r="K660" s="31"/>
      <c r="L660" s="31"/>
    </row>
    <row r="661" spans="10:12" ht="27.75" customHeight="1">
      <c r="J661" s="169"/>
      <c r="K661" s="31"/>
      <c r="L661" s="31"/>
    </row>
    <row r="662" spans="10:12" ht="27.75" customHeight="1">
      <c r="J662" s="169"/>
      <c r="K662" s="31"/>
      <c r="L662" s="31"/>
    </row>
    <row r="663" spans="10:12" ht="27.75" customHeight="1">
      <c r="J663" s="169"/>
      <c r="K663" s="31"/>
      <c r="L663" s="31"/>
    </row>
    <row r="664" spans="10:12" ht="27.75" customHeight="1">
      <c r="J664" s="169"/>
      <c r="K664" s="31"/>
      <c r="L664" s="31"/>
    </row>
    <row r="665" spans="10:12" ht="27.75" customHeight="1">
      <c r="J665" s="169"/>
      <c r="K665" s="31"/>
      <c r="L665" s="31"/>
    </row>
    <row r="666" spans="10:12" ht="27.75" customHeight="1">
      <c r="J666" s="169"/>
      <c r="K666" s="31"/>
      <c r="L666" s="31"/>
    </row>
    <row r="667" spans="10:12" ht="27.75" customHeight="1">
      <c r="J667" s="169"/>
      <c r="K667" s="31"/>
      <c r="L667" s="31"/>
    </row>
    <row r="668" spans="10:12" ht="27.75" customHeight="1">
      <c r="J668" s="169"/>
      <c r="K668" s="31"/>
      <c r="L668" s="31"/>
    </row>
    <row r="669" spans="10:12" ht="27.75" customHeight="1">
      <c r="J669" s="169"/>
      <c r="K669" s="31"/>
      <c r="L669" s="31"/>
    </row>
    <row r="670" spans="10:12" ht="27.75" customHeight="1">
      <c r="J670" s="169"/>
      <c r="K670" s="31"/>
      <c r="L670" s="31"/>
    </row>
    <row r="671" spans="10:12" ht="27.75" customHeight="1">
      <c r="J671" s="169"/>
      <c r="K671" s="31"/>
      <c r="L671" s="31"/>
    </row>
    <row r="672" spans="10:12" ht="27.75" customHeight="1">
      <c r="J672" s="169"/>
      <c r="K672" s="31"/>
      <c r="L672" s="31"/>
    </row>
    <row r="673" spans="10:12" ht="27.75" customHeight="1">
      <c r="J673" s="169"/>
      <c r="K673" s="31"/>
      <c r="L673" s="31"/>
    </row>
    <row r="674" spans="10:12" ht="27.75" customHeight="1">
      <c r="J674" s="169"/>
      <c r="K674" s="31"/>
      <c r="L674" s="31"/>
    </row>
    <row r="675" spans="10:12" ht="27.75" customHeight="1">
      <c r="J675" s="169"/>
      <c r="K675" s="31"/>
      <c r="L675" s="31"/>
    </row>
    <row r="676" spans="10:12" ht="27.75" customHeight="1">
      <c r="J676" s="169"/>
      <c r="K676" s="31"/>
      <c r="L676" s="31"/>
    </row>
    <row r="677" spans="10:12" ht="27.75" customHeight="1">
      <c r="J677" s="169"/>
      <c r="K677" s="31"/>
      <c r="L677" s="31"/>
    </row>
    <row r="678" spans="10:12" ht="27.75" customHeight="1">
      <c r="J678" s="169"/>
      <c r="K678" s="31"/>
      <c r="L678" s="31"/>
    </row>
    <row r="679" spans="10:12" ht="27.75" customHeight="1">
      <c r="J679" s="169"/>
      <c r="K679" s="31"/>
      <c r="L679" s="31"/>
    </row>
    <row r="680" spans="10:12" ht="27.75" customHeight="1">
      <c r="J680" s="169"/>
      <c r="K680" s="31"/>
      <c r="L680" s="31"/>
    </row>
    <row r="681" spans="10:12" ht="27.75" customHeight="1">
      <c r="J681" s="169"/>
      <c r="K681" s="31"/>
      <c r="L681" s="31"/>
    </row>
    <row r="682" spans="10:12" ht="27.75" customHeight="1">
      <c r="J682" s="169"/>
      <c r="K682" s="31"/>
      <c r="L682" s="31"/>
    </row>
    <row r="683" spans="10:12" ht="27.75" customHeight="1">
      <c r="J683" s="169"/>
      <c r="K683" s="31"/>
      <c r="L683" s="31"/>
    </row>
    <row r="684" spans="10:12" ht="27.75" customHeight="1">
      <c r="J684" s="169"/>
      <c r="K684" s="31"/>
      <c r="L684" s="31"/>
    </row>
    <row r="685" spans="10:12" ht="27.75" customHeight="1">
      <c r="J685" s="169"/>
      <c r="K685" s="31"/>
      <c r="L685" s="31"/>
    </row>
    <row r="686" spans="10:12" ht="27.75" customHeight="1">
      <c r="J686" s="169"/>
      <c r="K686" s="31"/>
      <c r="L686" s="31"/>
    </row>
    <row r="687" spans="10:12" ht="27.75" customHeight="1">
      <c r="J687" s="169"/>
      <c r="K687" s="31"/>
      <c r="L687" s="31"/>
    </row>
    <row r="688" spans="10:12" ht="27.75" customHeight="1">
      <c r="J688" s="169"/>
      <c r="K688" s="31"/>
      <c r="L688" s="31"/>
    </row>
    <row r="689" spans="10:12" ht="27.75" customHeight="1">
      <c r="J689" s="169"/>
      <c r="K689" s="31"/>
      <c r="L689" s="31"/>
    </row>
    <row r="690" spans="10:12" ht="27.75" customHeight="1">
      <c r="J690" s="169"/>
      <c r="K690" s="31"/>
      <c r="L690" s="31"/>
    </row>
    <row r="691" spans="10:12" ht="27.75" customHeight="1">
      <c r="J691" s="169"/>
      <c r="K691" s="31"/>
      <c r="L691" s="31"/>
    </row>
    <row r="692" spans="10:12" ht="27.75" customHeight="1">
      <c r="J692" s="169"/>
      <c r="K692" s="31"/>
      <c r="L692" s="31"/>
    </row>
    <row r="693" spans="10:12" ht="27.75" customHeight="1">
      <c r="J693" s="169"/>
      <c r="K693" s="31"/>
      <c r="L693" s="31"/>
    </row>
    <row r="694" spans="10:12" ht="27.75" customHeight="1">
      <c r="J694" s="169"/>
      <c r="K694" s="31"/>
      <c r="L694" s="31"/>
    </row>
    <row r="695" spans="10:12" ht="27.75" customHeight="1">
      <c r="J695" s="169"/>
      <c r="K695" s="31"/>
      <c r="L695" s="31"/>
    </row>
    <row r="696" spans="10:12" ht="27.75" customHeight="1">
      <c r="J696" s="169"/>
      <c r="K696" s="31"/>
      <c r="L696" s="31"/>
    </row>
    <row r="697" spans="10:12" ht="27.75" customHeight="1">
      <c r="J697" s="169"/>
      <c r="K697" s="31"/>
      <c r="L697" s="31"/>
    </row>
    <row r="698" spans="10:12" ht="27.75" customHeight="1">
      <c r="J698" s="169"/>
      <c r="K698" s="31"/>
      <c r="L698" s="31"/>
    </row>
    <row r="699" spans="10:12" ht="27.75" customHeight="1">
      <c r="J699" s="169"/>
      <c r="K699" s="31"/>
      <c r="L699" s="31"/>
    </row>
    <row r="700" spans="10:12" ht="27.75" customHeight="1">
      <c r="J700" s="169"/>
      <c r="K700" s="31"/>
      <c r="L700" s="31"/>
    </row>
    <row r="701" spans="10:12" ht="27.75" customHeight="1">
      <c r="J701" s="169"/>
      <c r="K701" s="31"/>
      <c r="L701" s="31"/>
    </row>
    <row r="702" spans="10:12" ht="27.75" customHeight="1">
      <c r="J702" s="169"/>
      <c r="K702" s="31"/>
      <c r="L702" s="31"/>
    </row>
    <row r="703" spans="10:12" ht="27.75" customHeight="1">
      <c r="J703" s="169"/>
      <c r="K703" s="31"/>
      <c r="L703" s="31"/>
    </row>
    <row r="704" spans="10:12" ht="27.75" customHeight="1">
      <c r="J704" s="169"/>
      <c r="K704" s="31"/>
      <c r="L704" s="31"/>
    </row>
    <row r="705" spans="10:12" ht="27.75" customHeight="1">
      <c r="J705" s="169"/>
      <c r="K705" s="31"/>
      <c r="L705" s="31"/>
    </row>
    <row r="706" spans="10:12" ht="27.75" customHeight="1">
      <c r="J706" s="169"/>
      <c r="K706" s="31"/>
      <c r="L706" s="31"/>
    </row>
    <row r="707" spans="10:12" ht="27.75" customHeight="1">
      <c r="J707" s="169"/>
      <c r="K707" s="31"/>
      <c r="L707" s="31"/>
    </row>
    <row r="708" spans="10:12" ht="27.75" customHeight="1">
      <c r="J708" s="169"/>
      <c r="K708" s="31"/>
      <c r="L708" s="31"/>
    </row>
    <row r="709" spans="10:12" ht="27.75" customHeight="1">
      <c r="J709" s="169"/>
      <c r="K709" s="31"/>
      <c r="L709" s="31"/>
    </row>
    <row r="710" spans="10:12" ht="27.75" customHeight="1">
      <c r="J710" s="169"/>
      <c r="K710" s="31"/>
      <c r="L710" s="31"/>
    </row>
    <row r="711" spans="10:12" ht="27.75" customHeight="1">
      <c r="J711" s="169"/>
      <c r="K711" s="31"/>
      <c r="L711" s="31"/>
    </row>
    <row r="712" spans="10:12" ht="27.75" customHeight="1">
      <c r="J712" s="169"/>
      <c r="K712" s="31"/>
      <c r="L712" s="31"/>
    </row>
    <row r="713" spans="10:12" ht="27.75" customHeight="1">
      <c r="J713" s="169"/>
      <c r="K713" s="31"/>
      <c r="L713" s="31"/>
    </row>
    <row r="714" spans="10:12" ht="27.75" customHeight="1">
      <c r="J714" s="169"/>
      <c r="K714" s="31"/>
      <c r="L714" s="31"/>
    </row>
    <row r="715" spans="10:12" ht="27.75" customHeight="1">
      <c r="J715" s="169"/>
      <c r="K715" s="31"/>
      <c r="L715" s="31"/>
    </row>
    <row r="716" spans="10:12" ht="27.75" customHeight="1">
      <c r="J716" s="169"/>
      <c r="K716" s="31"/>
      <c r="L716" s="31"/>
    </row>
    <row r="717" spans="10:12" ht="27.75" customHeight="1">
      <c r="J717" s="169"/>
      <c r="K717" s="31"/>
      <c r="L717" s="31"/>
    </row>
    <row r="718" spans="10:12" ht="27.75" customHeight="1">
      <c r="J718" s="169"/>
      <c r="K718" s="31"/>
      <c r="L718" s="31"/>
    </row>
    <row r="719" spans="10:12" ht="27.75" customHeight="1">
      <c r="J719" s="169"/>
      <c r="K719" s="31"/>
      <c r="L719" s="31"/>
    </row>
    <row r="720" spans="10:12" ht="27.75" customHeight="1">
      <c r="J720" s="169"/>
      <c r="K720" s="31"/>
      <c r="L720" s="31"/>
    </row>
    <row r="721" spans="10:12" ht="27.75" customHeight="1">
      <c r="J721" s="169"/>
      <c r="K721" s="31"/>
      <c r="L721" s="31"/>
    </row>
    <row r="722" spans="10:12" ht="27.75" customHeight="1">
      <c r="J722" s="169"/>
      <c r="K722" s="31"/>
      <c r="L722" s="31"/>
    </row>
    <row r="723" spans="10:12" ht="27.75" customHeight="1">
      <c r="J723" s="169"/>
      <c r="K723" s="31"/>
      <c r="L723" s="31"/>
    </row>
    <row r="724" spans="10:12" ht="27.75" customHeight="1">
      <c r="J724" s="169"/>
      <c r="K724" s="31"/>
      <c r="L724" s="31"/>
    </row>
    <row r="725" spans="10:12" ht="27.75" customHeight="1">
      <c r="J725" s="169"/>
      <c r="K725" s="31"/>
      <c r="L725" s="31"/>
    </row>
    <row r="726" spans="10:12" ht="27.75" customHeight="1">
      <c r="J726" s="169"/>
      <c r="K726" s="31"/>
      <c r="L726" s="31"/>
    </row>
    <row r="727" spans="10:12" ht="27.75" customHeight="1">
      <c r="J727" s="169"/>
      <c r="K727" s="31"/>
      <c r="L727" s="31"/>
    </row>
    <row r="728" spans="10:12" ht="27.75" customHeight="1">
      <c r="J728" s="169"/>
      <c r="K728" s="31"/>
      <c r="L728" s="31"/>
    </row>
    <row r="729" spans="10:12" ht="27.75" customHeight="1">
      <c r="J729" s="169"/>
      <c r="K729" s="31"/>
      <c r="L729" s="31"/>
    </row>
    <row r="730" spans="10:12" ht="27.75" customHeight="1">
      <c r="J730" s="169"/>
      <c r="K730" s="31"/>
      <c r="L730" s="31"/>
    </row>
    <row r="731" spans="10:12" ht="27.75" customHeight="1">
      <c r="J731" s="169"/>
      <c r="K731" s="31"/>
      <c r="L731" s="31"/>
    </row>
    <row r="732" spans="10:12" ht="27.75" customHeight="1">
      <c r="J732" s="169"/>
      <c r="K732" s="31"/>
      <c r="L732" s="31"/>
    </row>
    <row r="733" spans="10:12" ht="27.75" customHeight="1">
      <c r="J733" s="169"/>
      <c r="K733" s="31"/>
      <c r="L733" s="31"/>
    </row>
    <row r="734" spans="10:12" ht="27.75" customHeight="1">
      <c r="J734" s="169"/>
      <c r="K734" s="31"/>
      <c r="L734" s="31"/>
    </row>
    <row r="735" spans="10:12" ht="27.75" customHeight="1">
      <c r="J735" s="169"/>
      <c r="K735" s="31"/>
      <c r="L735" s="31"/>
    </row>
    <row r="736" spans="10:12" ht="27.75" customHeight="1">
      <c r="J736" s="169"/>
      <c r="K736" s="31"/>
      <c r="L736" s="31"/>
    </row>
    <row r="737" spans="10:12" ht="27.75" customHeight="1">
      <c r="J737" s="169"/>
      <c r="K737" s="31"/>
      <c r="L737" s="31"/>
    </row>
    <row r="738" spans="10:12" ht="27.75" customHeight="1">
      <c r="J738" s="169"/>
      <c r="K738" s="31"/>
      <c r="L738" s="31"/>
    </row>
    <row r="739" spans="10:12" ht="27.75" customHeight="1">
      <c r="J739" s="169"/>
      <c r="K739" s="31"/>
      <c r="L739" s="31"/>
    </row>
    <row r="740" spans="10:12" ht="27.75" customHeight="1">
      <c r="J740" s="169"/>
      <c r="K740" s="31"/>
      <c r="L740" s="31"/>
    </row>
    <row r="741" spans="10:12" ht="27.75" customHeight="1">
      <c r="J741" s="169"/>
      <c r="K741" s="31"/>
      <c r="L741" s="31"/>
    </row>
    <row r="742" spans="10:12" ht="27.75" customHeight="1">
      <c r="J742" s="169"/>
      <c r="K742" s="31"/>
      <c r="L742" s="31"/>
    </row>
    <row r="743" spans="10:12" ht="27.75" customHeight="1">
      <c r="J743" s="169"/>
      <c r="K743" s="31"/>
      <c r="L743" s="31"/>
    </row>
    <row r="744" spans="10:12" ht="27.75" customHeight="1">
      <c r="J744" s="169"/>
      <c r="K744" s="31"/>
      <c r="L744" s="31"/>
    </row>
    <row r="745" spans="10:12" ht="27.75" customHeight="1">
      <c r="J745" s="169"/>
      <c r="K745" s="31"/>
      <c r="L745" s="31"/>
    </row>
    <row r="746" spans="10:12" ht="27.75" customHeight="1">
      <c r="J746" s="169"/>
      <c r="K746" s="31"/>
      <c r="L746" s="31"/>
    </row>
    <row r="747" spans="10:12" ht="27.75" customHeight="1">
      <c r="J747" s="169"/>
      <c r="K747" s="31"/>
      <c r="L747" s="31"/>
    </row>
    <row r="748" spans="10:12" ht="27.75" customHeight="1">
      <c r="J748" s="169"/>
      <c r="K748" s="31"/>
      <c r="L748" s="31"/>
    </row>
    <row r="749" spans="10:12" ht="27.75" customHeight="1">
      <c r="J749" s="169"/>
      <c r="K749" s="31"/>
      <c r="L749" s="31"/>
    </row>
    <row r="750" spans="10:12" ht="27.75" customHeight="1">
      <c r="J750" s="169"/>
      <c r="K750" s="31"/>
      <c r="L750" s="31"/>
    </row>
    <row r="751" spans="10:12" ht="27.75" customHeight="1">
      <c r="J751" s="169"/>
      <c r="K751" s="31"/>
      <c r="L751" s="31"/>
    </row>
    <row r="752" spans="10:12" ht="27.75" customHeight="1">
      <c r="J752" s="169"/>
      <c r="K752" s="31"/>
      <c r="L752" s="31"/>
    </row>
    <row r="753" spans="10:12" ht="27.75" customHeight="1">
      <c r="J753" s="169"/>
      <c r="K753" s="31"/>
      <c r="L753" s="31"/>
    </row>
    <row r="754" spans="10:12" ht="27.75" customHeight="1">
      <c r="J754" s="169"/>
      <c r="K754" s="31"/>
      <c r="L754" s="31"/>
    </row>
    <row r="755" spans="10:12" ht="27.75" customHeight="1">
      <c r="J755" s="169"/>
      <c r="K755" s="31"/>
      <c r="L755" s="31"/>
    </row>
    <row r="756" spans="10:12" ht="27.75" customHeight="1">
      <c r="J756" s="169"/>
      <c r="K756" s="31"/>
      <c r="L756" s="31"/>
    </row>
    <row r="757" spans="10:12" ht="27.75" customHeight="1">
      <c r="J757" s="169"/>
      <c r="K757" s="31"/>
      <c r="L757" s="31"/>
    </row>
    <row r="758" spans="10:12" ht="27.75" customHeight="1">
      <c r="J758" s="169"/>
      <c r="K758" s="31"/>
      <c r="L758" s="31"/>
    </row>
    <row r="759" spans="10:12" ht="27.75" customHeight="1">
      <c r="J759" s="169"/>
      <c r="K759" s="31"/>
      <c r="L759" s="31"/>
    </row>
    <row r="760" spans="10:12" ht="27.75" customHeight="1">
      <c r="J760" s="169"/>
      <c r="K760" s="31"/>
      <c r="L760" s="31"/>
    </row>
    <row r="761" spans="10:12" ht="27.75" customHeight="1">
      <c r="J761" s="169"/>
      <c r="K761" s="31"/>
      <c r="L761" s="31"/>
    </row>
    <row r="762" spans="10:12" ht="27.75" customHeight="1">
      <c r="J762" s="169"/>
      <c r="K762" s="31"/>
      <c r="L762" s="31"/>
    </row>
    <row r="763" spans="10:12" ht="27.75" customHeight="1">
      <c r="J763" s="169"/>
      <c r="K763" s="31"/>
      <c r="L763" s="31"/>
    </row>
    <row r="764" spans="10:12" ht="27.75" customHeight="1">
      <c r="J764" s="169"/>
      <c r="K764" s="31"/>
      <c r="L764" s="31"/>
    </row>
    <row r="765" spans="10:12" ht="27.75" customHeight="1">
      <c r="J765" s="169"/>
      <c r="K765" s="31"/>
      <c r="L765" s="31"/>
    </row>
    <row r="766" spans="10:12" ht="27.75" customHeight="1">
      <c r="J766" s="169"/>
      <c r="K766" s="31"/>
      <c r="L766" s="31"/>
    </row>
    <row r="767" spans="10:12" ht="27.75" customHeight="1">
      <c r="J767" s="169"/>
      <c r="K767" s="31"/>
      <c r="L767" s="31"/>
    </row>
    <row r="768" spans="10:12" ht="27.75" customHeight="1">
      <c r="J768" s="169"/>
      <c r="K768" s="31"/>
      <c r="L768" s="31"/>
    </row>
    <row r="769" spans="10:12" ht="27.75" customHeight="1">
      <c r="J769" s="169"/>
      <c r="K769" s="31"/>
      <c r="L769" s="31"/>
    </row>
    <row r="770" spans="10:12" ht="27.75" customHeight="1">
      <c r="J770" s="169"/>
      <c r="K770" s="31"/>
      <c r="L770" s="31"/>
    </row>
    <row r="771" spans="10:12" ht="27.75" customHeight="1">
      <c r="J771" s="169"/>
      <c r="K771" s="31"/>
      <c r="L771" s="31"/>
    </row>
    <row r="772" spans="10:12" ht="27.75" customHeight="1">
      <c r="J772" s="169"/>
      <c r="K772" s="31"/>
      <c r="L772" s="31"/>
    </row>
    <row r="773" spans="10:12" ht="27.75" customHeight="1">
      <c r="J773" s="169"/>
      <c r="K773" s="31"/>
      <c r="L773" s="31"/>
    </row>
    <row r="774" spans="10:12" ht="27.75" customHeight="1">
      <c r="J774" s="169"/>
      <c r="K774" s="31"/>
      <c r="L774" s="31"/>
    </row>
    <row r="775" spans="10:12" ht="27.75" customHeight="1">
      <c r="J775" s="169"/>
      <c r="K775" s="31"/>
      <c r="L775" s="31"/>
    </row>
    <row r="776" spans="10:12" ht="27.75" customHeight="1">
      <c r="J776" s="169"/>
      <c r="K776" s="31"/>
      <c r="L776" s="31"/>
    </row>
    <row r="777" spans="10:12" ht="27.75" customHeight="1">
      <c r="J777" s="169"/>
      <c r="K777" s="31"/>
      <c r="L777" s="31"/>
    </row>
    <row r="778" spans="10:12" ht="27.75" customHeight="1">
      <c r="J778" s="169"/>
      <c r="K778" s="31"/>
      <c r="L778" s="31"/>
    </row>
    <row r="779" spans="10:12" ht="27.75" customHeight="1">
      <c r="J779" s="169"/>
      <c r="K779" s="31"/>
      <c r="L779" s="31"/>
    </row>
    <row r="780" spans="10:12" ht="27.75" customHeight="1">
      <c r="J780" s="169"/>
      <c r="K780" s="31"/>
      <c r="L780" s="31"/>
    </row>
    <row r="781" spans="10:12" ht="27.75" customHeight="1">
      <c r="J781" s="169"/>
      <c r="K781" s="31"/>
      <c r="L781" s="31"/>
    </row>
    <row r="782" spans="10:12" ht="27.75" customHeight="1">
      <c r="J782" s="169"/>
      <c r="K782" s="31"/>
      <c r="L782" s="31"/>
    </row>
    <row r="783" spans="10:12" ht="27.75" customHeight="1">
      <c r="J783" s="169"/>
      <c r="K783" s="31"/>
      <c r="L783" s="31"/>
    </row>
    <row r="784" spans="10:12" ht="27.75" customHeight="1">
      <c r="J784" s="169"/>
      <c r="K784" s="31"/>
      <c r="L784" s="31"/>
    </row>
    <row r="785" spans="10:12" ht="27.75" customHeight="1">
      <c r="J785" s="169"/>
      <c r="K785" s="31"/>
      <c r="L785" s="31"/>
    </row>
    <row r="786" spans="10:12" ht="27.75" customHeight="1">
      <c r="J786" s="169"/>
      <c r="K786" s="31"/>
      <c r="L786" s="31"/>
    </row>
    <row r="787" spans="10:12" ht="27.75" customHeight="1">
      <c r="J787" s="169"/>
      <c r="K787" s="31"/>
      <c r="L787" s="31"/>
    </row>
    <row r="788" spans="10:12" ht="27.75" customHeight="1">
      <c r="J788" s="169"/>
      <c r="K788" s="31"/>
      <c r="L788" s="31"/>
    </row>
    <row r="789" spans="10:12" ht="27.75" customHeight="1">
      <c r="J789" s="169"/>
      <c r="K789" s="31"/>
      <c r="L789" s="31"/>
    </row>
    <row r="790" spans="10:12" ht="27.75" customHeight="1">
      <c r="J790" s="169"/>
      <c r="K790" s="31"/>
      <c r="L790" s="31"/>
    </row>
    <row r="791" spans="10:12" ht="27.75" customHeight="1">
      <c r="J791" s="169"/>
      <c r="K791" s="31"/>
      <c r="L791" s="31"/>
    </row>
    <row r="792" spans="10:12" ht="27.75" customHeight="1">
      <c r="J792" s="169"/>
      <c r="K792" s="31"/>
      <c r="L792" s="31"/>
    </row>
    <row r="793" spans="10:12" ht="27.75" customHeight="1">
      <c r="J793" s="169"/>
      <c r="K793" s="31"/>
      <c r="L793" s="31"/>
    </row>
    <row r="794" spans="10:12" ht="27.75" customHeight="1">
      <c r="J794" s="169"/>
      <c r="K794" s="31"/>
      <c r="L794" s="31"/>
    </row>
    <row r="795" spans="10:12" ht="27.75" customHeight="1">
      <c r="J795" s="169"/>
      <c r="K795" s="31"/>
      <c r="L795" s="31"/>
    </row>
    <row r="796" spans="10:12" ht="27.75" customHeight="1">
      <c r="J796" s="169"/>
      <c r="K796" s="31"/>
      <c r="L796" s="31"/>
    </row>
    <row r="797" spans="10:12" ht="27.75" customHeight="1">
      <c r="J797" s="169"/>
      <c r="K797" s="31"/>
      <c r="L797" s="31"/>
    </row>
    <row r="798" spans="10:12" ht="27.75" customHeight="1">
      <c r="J798" s="169"/>
      <c r="K798" s="31"/>
      <c r="L798" s="31"/>
    </row>
    <row r="799" spans="10:12" ht="27.75" customHeight="1">
      <c r="J799" s="169"/>
      <c r="K799" s="31"/>
      <c r="L799" s="31"/>
    </row>
    <row r="800" spans="10:12" ht="27.75" customHeight="1">
      <c r="J800" s="169"/>
      <c r="K800" s="31"/>
      <c r="L800" s="31"/>
    </row>
    <row r="801" spans="10:12" ht="27.75" customHeight="1">
      <c r="J801" s="169"/>
      <c r="K801" s="31"/>
      <c r="L801" s="31"/>
    </row>
    <row r="802" spans="10:12" ht="27.75" customHeight="1">
      <c r="J802" s="169"/>
      <c r="K802" s="31"/>
      <c r="L802" s="31"/>
    </row>
    <row r="803" spans="10:12" ht="27.75" customHeight="1">
      <c r="J803" s="169"/>
      <c r="K803" s="31"/>
      <c r="L803" s="31"/>
    </row>
    <row r="804" spans="10:12" ht="27.75" customHeight="1">
      <c r="J804" s="169"/>
      <c r="K804" s="31"/>
      <c r="L804" s="31"/>
    </row>
    <row r="805" spans="10:12" ht="27.75" customHeight="1">
      <c r="J805" s="169"/>
      <c r="K805" s="31"/>
      <c r="L805" s="31"/>
    </row>
    <row r="806" spans="10:12" ht="27.75" customHeight="1">
      <c r="J806" s="169"/>
      <c r="K806" s="31"/>
      <c r="L806" s="31"/>
    </row>
    <row r="807" spans="10:12" ht="27.75" customHeight="1">
      <c r="J807" s="169"/>
      <c r="K807" s="31"/>
      <c r="L807" s="31"/>
    </row>
    <row r="808" spans="10:12" ht="27.75" customHeight="1">
      <c r="J808" s="169"/>
      <c r="K808" s="31"/>
      <c r="L808" s="31"/>
    </row>
    <row r="809" spans="10:12" ht="27.75" customHeight="1">
      <c r="J809" s="169"/>
      <c r="K809" s="31"/>
      <c r="L809" s="31"/>
    </row>
    <row r="810" spans="10:12" ht="27.75" customHeight="1">
      <c r="J810" s="169"/>
      <c r="K810" s="31"/>
      <c r="L810" s="31"/>
    </row>
    <row r="811" spans="10:12" ht="27.75" customHeight="1">
      <c r="J811" s="169"/>
      <c r="K811" s="31"/>
      <c r="L811" s="31"/>
    </row>
    <row r="812" spans="10:12" ht="27.75" customHeight="1">
      <c r="J812" s="169"/>
      <c r="K812" s="31"/>
      <c r="L812" s="31"/>
    </row>
    <row r="813" spans="10:12" ht="27.75" customHeight="1">
      <c r="J813" s="169"/>
      <c r="K813" s="31"/>
      <c r="L813" s="31"/>
    </row>
    <row r="814" spans="10:12" ht="27.75" customHeight="1">
      <c r="J814" s="169"/>
      <c r="K814" s="31"/>
      <c r="L814" s="31"/>
    </row>
    <row r="815" spans="10:12" ht="27.75" customHeight="1">
      <c r="J815" s="169"/>
      <c r="K815" s="31"/>
      <c r="L815" s="31"/>
    </row>
    <row r="816" spans="10:12" ht="27.75" customHeight="1">
      <c r="J816" s="169"/>
      <c r="K816" s="31"/>
      <c r="L816" s="31"/>
    </row>
    <row r="817" spans="10:12" ht="27.75" customHeight="1">
      <c r="J817" s="169"/>
      <c r="K817" s="31"/>
      <c r="L817" s="31"/>
    </row>
    <row r="818" spans="10:12" ht="27.75" customHeight="1">
      <c r="J818" s="169"/>
      <c r="K818" s="31"/>
      <c r="L818" s="31"/>
    </row>
    <row r="819" spans="10:12" ht="27.75" customHeight="1">
      <c r="J819" s="169"/>
      <c r="K819" s="31"/>
      <c r="L819" s="31"/>
    </row>
    <row r="820" spans="10:12" ht="27.75" customHeight="1">
      <c r="J820" s="169"/>
      <c r="K820" s="31"/>
      <c r="L820" s="31"/>
    </row>
    <row r="821" spans="10:12" ht="27.75" customHeight="1">
      <c r="J821" s="169"/>
      <c r="K821" s="31"/>
      <c r="L821" s="31"/>
    </row>
    <row r="822" spans="10:12" ht="27.75" customHeight="1">
      <c r="J822" s="169"/>
      <c r="K822" s="31"/>
      <c r="L822" s="31"/>
    </row>
    <row r="823" spans="10:12" ht="27.75" customHeight="1">
      <c r="J823" s="169"/>
      <c r="K823" s="31"/>
      <c r="L823" s="31"/>
    </row>
    <row r="824" spans="10:12" ht="27.75" customHeight="1">
      <c r="J824" s="169"/>
      <c r="K824" s="31"/>
      <c r="L824" s="31"/>
    </row>
    <row r="825" spans="10:12" ht="27.75" customHeight="1">
      <c r="J825" s="169"/>
      <c r="K825" s="31"/>
      <c r="L825" s="31"/>
    </row>
    <row r="826" spans="10:12" ht="27.75" customHeight="1">
      <c r="J826" s="169"/>
      <c r="K826" s="31"/>
      <c r="L826" s="31"/>
    </row>
    <row r="827" spans="10:12" ht="27.75" customHeight="1">
      <c r="J827" s="169"/>
      <c r="K827" s="31"/>
      <c r="L827" s="31"/>
    </row>
    <row r="828" spans="10:12" ht="27.75" customHeight="1">
      <c r="J828" s="169"/>
      <c r="K828" s="31"/>
      <c r="L828" s="31"/>
    </row>
    <row r="829" spans="10:12" ht="27.75" customHeight="1">
      <c r="J829" s="169"/>
      <c r="K829" s="31"/>
      <c r="L829" s="31"/>
    </row>
    <row r="830" spans="10:12" ht="27.75" customHeight="1">
      <c r="J830" s="169"/>
      <c r="K830" s="31"/>
      <c r="L830" s="31"/>
    </row>
    <row r="831" spans="10:12" ht="27.75" customHeight="1">
      <c r="J831" s="169"/>
      <c r="K831" s="31"/>
      <c r="L831" s="31"/>
    </row>
    <row r="832" spans="10:12" ht="27.75" customHeight="1">
      <c r="J832" s="169"/>
      <c r="K832" s="31"/>
      <c r="L832" s="31"/>
    </row>
    <row r="833" spans="10:12" ht="27.75" customHeight="1">
      <c r="J833" s="169"/>
      <c r="K833" s="31"/>
      <c r="L833" s="31"/>
    </row>
    <row r="834" spans="10:12" ht="27.75" customHeight="1">
      <c r="J834" s="169"/>
      <c r="K834" s="31"/>
      <c r="L834" s="31"/>
    </row>
    <row r="835" spans="10:12" ht="27.75" customHeight="1">
      <c r="J835" s="169"/>
      <c r="K835" s="31"/>
      <c r="L835" s="31"/>
    </row>
    <row r="836" spans="10:12" ht="27.75" customHeight="1">
      <c r="J836" s="169"/>
      <c r="K836" s="31"/>
      <c r="L836" s="31"/>
    </row>
    <row r="837" spans="10:12" ht="27.75" customHeight="1">
      <c r="J837" s="169"/>
      <c r="K837" s="31"/>
      <c r="L837" s="31"/>
    </row>
    <row r="838" spans="10:12" ht="27.75" customHeight="1">
      <c r="J838" s="169"/>
      <c r="K838" s="31"/>
      <c r="L838" s="31"/>
    </row>
    <row r="839" spans="10:12" ht="27.75" customHeight="1">
      <c r="J839" s="169"/>
      <c r="K839" s="31"/>
      <c r="L839" s="31"/>
    </row>
    <row r="840" spans="10:12" ht="27.75" customHeight="1">
      <c r="J840" s="169"/>
      <c r="K840" s="31"/>
      <c r="L840" s="31"/>
    </row>
    <row r="841" spans="10:12" ht="27.75" customHeight="1">
      <c r="J841" s="169"/>
      <c r="K841" s="31"/>
      <c r="L841" s="31"/>
    </row>
    <row r="842" spans="10:12" ht="27.75" customHeight="1">
      <c r="J842" s="169"/>
      <c r="K842" s="31"/>
      <c r="L842" s="31"/>
    </row>
    <row r="843" spans="10:12" ht="27.75" customHeight="1">
      <c r="J843" s="169"/>
      <c r="K843" s="31"/>
      <c r="L843" s="31"/>
    </row>
    <row r="844" spans="10:12" ht="27.75" customHeight="1">
      <c r="J844" s="169"/>
      <c r="K844" s="31"/>
      <c r="L844" s="31"/>
    </row>
    <row r="845" spans="10:12" ht="27.75" customHeight="1">
      <c r="J845" s="169"/>
      <c r="K845" s="31"/>
      <c r="L845" s="31"/>
    </row>
    <row r="846" spans="10:12" ht="27.75" customHeight="1">
      <c r="J846" s="169"/>
      <c r="K846" s="31"/>
      <c r="L846" s="31"/>
    </row>
    <row r="847" spans="10:12" ht="27.75" customHeight="1">
      <c r="J847" s="169"/>
      <c r="K847" s="31"/>
      <c r="L847" s="31"/>
    </row>
    <row r="848" spans="10:12" ht="27.75" customHeight="1">
      <c r="J848" s="169"/>
      <c r="K848" s="31"/>
      <c r="L848" s="31"/>
    </row>
    <row r="849" spans="10:12" ht="27.75" customHeight="1">
      <c r="J849" s="169"/>
      <c r="K849" s="31"/>
      <c r="L849" s="31"/>
    </row>
    <row r="850" spans="10:12" ht="27.75" customHeight="1">
      <c r="J850" s="169"/>
      <c r="K850" s="31"/>
      <c r="L850" s="31"/>
    </row>
    <row r="851" spans="10:12" ht="27.75" customHeight="1">
      <c r="J851" s="169"/>
      <c r="K851" s="31"/>
      <c r="L851" s="31"/>
    </row>
    <row r="852" spans="10:12" ht="27.75" customHeight="1">
      <c r="J852" s="169"/>
      <c r="K852" s="31"/>
      <c r="L852" s="31"/>
    </row>
    <row r="853" spans="10:12" ht="27.75" customHeight="1">
      <c r="J853" s="169"/>
      <c r="K853" s="31"/>
      <c r="L853" s="31"/>
    </row>
    <row r="854" spans="10:12" ht="27.75" customHeight="1">
      <c r="J854" s="169"/>
      <c r="K854" s="31"/>
      <c r="L854" s="31"/>
    </row>
    <row r="855" spans="10:12" ht="27.75" customHeight="1">
      <c r="J855" s="169"/>
      <c r="K855" s="31"/>
      <c r="L855" s="31"/>
    </row>
    <row r="856" spans="10:12" ht="27.75" customHeight="1">
      <c r="J856" s="169"/>
      <c r="K856" s="31"/>
      <c r="L856" s="31"/>
    </row>
    <row r="857" spans="10:12" ht="27.75" customHeight="1">
      <c r="J857" s="169"/>
      <c r="K857" s="31"/>
      <c r="L857" s="31"/>
    </row>
    <row r="858" spans="10:12" ht="27.75" customHeight="1">
      <c r="J858" s="169"/>
      <c r="K858" s="31"/>
      <c r="L858" s="31"/>
    </row>
    <row r="859" spans="10:12" ht="27.75" customHeight="1">
      <c r="J859" s="169"/>
      <c r="K859" s="31"/>
      <c r="L859" s="31"/>
    </row>
    <row r="860" spans="10:12" ht="27.75" customHeight="1">
      <c r="J860" s="169"/>
      <c r="K860" s="31"/>
      <c r="L860" s="31"/>
    </row>
    <row r="861" spans="10:12" ht="27.75" customHeight="1">
      <c r="J861" s="169"/>
      <c r="K861" s="31"/>
      <c r="L861" s="31"/>
    </row>
    <row r="862" spans="10:12" ht="27.75" customHeight="1">
      <c r="J862" s="169"/>
      <c r="K862" s="31"/>
      <c r="L862" s="31"/>
    </row>
    <row r="863" spans="10:12" ht="27.75" customHeight="1">
      <c r="J863" s="169"/>
      <c r="K863" s="31"/>
      <c r="L863" s="31"/>
    </row>
    <row r="864" spans="10:12" ht="27.75" customHeight="1">
      <c r="J864" s="169"/>
      <c r="K864" s="31"/>
      <c r="L864" s="31"/>
    </row>
    <row r="865" spans="10:12" ht="27.75" customHeight="1">
      <c r="J865" s="169"/>
      <c r="K865" s="31"/>
      <c r="L865" s="31"/>
    </row>
    <row r="866" spans="10:12" ht="27.75" customHeight="1">
      <c r="J866" s="169"/>
      <c r="K866" s="31"/>
      <c r="L866" s="31"/>
    </row>
    <row r="867" spans="10:12" ht="27.75" customHeight="1">
      <c r="J867" s="169"/>
      <c r="K867" s="31"/>
      <c r="L867" s="31"/>
    </row>
    <row r="868" spans="10:12" ht="27.75" customHeight="1">
      <c r="J868" s="169"/>
      <c r="K868" s="31"/>
      <c r="L868" s="31"/>
    </row>
    <row r="869" spans="10:12" ht="27.75" customHeight="1">
      <c r="J869" s="169"/>
      <c r="K869" s="31"/>
      <c r="L869" s="31"/>
    </row>
    <row r="870" spans="10:12" ht="27.75" customHeight="1">
      <c r="J870" s="169"/>
      <c r="K870" s="31"/>
      <c r="L870" s="31"/>
    </row>
    <row r="871" spans="10:12" ht="27.75" customHeight="1">
      <c r="J871" s="169"/>
      <c r="K871" s="31"/>
      <c r="L871" s="31"/>
    </row>
    <row r="872" spans="10:12" ht="27.75" customHeight="1">
      <c r="J872" s="169"/>
      <c r="K872" s="31"/>
      <c r="L872" s="31"/>
    </row>
    <row r="873" spans="10:12" ht="27.75" customHeight="1">
      <c r="J873" s="169"/>
      <c r="K873" s="31"/>
      <c r="L873" s="31"/>
    </row>
    <row r="874" spans="10:12" ht="27.75" customHeight="1">
      <c r="J874" s="169"/>
      <c r="K874" s="31"/>
      <c r="L874" s="31"/>
    </row>
    <row r="875" spans="10:12" ht="27.75" customHeight="1">
      <c r="J875" s="169"/>
      <c r="K875" s="31"/>
      <c r="L875" s="31"/>
    </row>
    <row r="876" spans="10:12" ht="27.75" customHeight="1">
      <c r="J876" s="169"/>
      <c r="K876" s="31"/>
      <c r="L876" s="31"/>
    </row>
    <row r="877" spans="10:12" ht="27.75" customHeight="1">
      <c r="J877" s="169"/>
      <c r="K877" s="31"/>
      <c r="L877" s="31"/>
    </row>
    <row r="878" spans="10:12" ht="27.75" customHeight="1">
      <c r="J878" s="169"/>
      <c r="K878" s="31"/>
      <c r="L878" s="31"/>
    </row>
    <row r="879" spans="10:12" ht="27.75" customHeight="1">
      <c r="J879" s="169"/>
      <c r="K879" s="31"/>
      <c r="L879" s="31"/>
    </row>
    <row r="880" spans="10:12" ht="27.75" customHeight="1">
      <c r="J880" s="169"/>
      <c r="K880" s="31"/>
      <c r="L880" s="31"/>
    </row>
    <row r="881" spans="10:12" ht="27.75" customHeight="1">
      <c r="J881" s="169"/>
      <c r="K881" s="31"/>
      <c r="L881" s="31"/>
    </row>
    <row r="882" spans="10:12" ht="27.75" customHeight="1">
      <c r="J882" s="169"/>
      <c r="K882" s="31"/>
      <c r="L882" s="31"/>
    </row>
    <row r="883" spans="10:12" ht="27.75" customHeight="1">
      <c r="J883" s="169"/>
      <c r="K883" s="31"/>
      <c r="L883" s="31"/>
    </row>
    <row r="884" spans="10:12" ht="27.75" customHeight="1">
      <c r="J884" s="169"/>
      <c r="K884" s="31"/>
      <c r="L884" s="31"/>
    </row>
    <row r="885" spans="10:12" ht="27.75" customHeight="1">
      <c r="J885" s="169"/>
      <c r="K885" s="31"/>
      <c r="L885" s="31"/>
    </row>
    <row r="886" spans="10:12" ht="27.75" customHeight="1">
      <c r="J886" s="169"/>
      <c r="K886" s="31"/>
      <c r="L886" s="31"/>
    </row>
    <row r="887" spans="10:12" ht="27.75" customHeight="1">
      <c r="J887" s="169"/>
      <c r="K887" s="31"/>
      <c r="L887" s="31"/>
    </row>
    <row r="888" spans="10:12" ht="27.75" customHeight="1">
      <c r="J888" s="169"/>
      <c r="K888" s="31"/>
      <c r="L888" s="31"/>
    </row>
    <row r="889" spans="10:12" ht="27.75" customHeight="1">
      <c r="J889" s="169"/>
      <c r="K889" s="31"/>
      <c r="L889" s="31"/>
    </row>
    <row r="890" spans="10:12" ht="27.75" customHeight="1">
      <c r="J890" s="169"/>
      <c r="K890" s="31"/>
      <c r="L890" s="31"/>
    </row>
    <row r="891" spans="10:12" ht="27.75" customHeight="1">
      <c r="J891" s="169"/>
      <c r="K891" s="31"/>
      <c r="L891" s="31"/>
    </row>
    <row r="892" spans="10:12" ht="27.75" customHeight="1">
      <c r="J892" s="169"/>
      <c r="K892" s="31"/>
      <c r="L892" s="31"/>
    </row>
    <row r="893" spans="10:12" ht="27.75" customHeight="1">
      <c r="J893" s="169"/>
      <c r="K893" s="31"/>
      <c r="L893" s="31"/>
    </row>
    <row r="894" spans="10:12" ht="27.75" customHeight="1">
      <c r="J894" s="169"/>
      <c r="K894" s="31"/>
      <c r="L894" s="31"/>
    </row>
    <row r="895" spans="10:12" ht="27.75" customHeight="1">
      <c r="J895" s="169"/>
      <c r="K895" s="31"/>
      <c r="L895" s="31"/>
    </row>
    <row r="896" spans="10:12" ht="27.75" customHeight="1">
      <c r="J896" s="169"/>
      <c r="K896" s="31"/>
      <c r="L896" s="31"/>
    </row>
    <row r="897" spans="10:12" ht="27.75" customHeight="1">
      <c r="J897" s="169"/>
      <c r="K897" s="31"/>
      <c r="L897" s="31"/>
    </row>
    <row r="898" spans="10:12" ht="27.75" customHeight="1">
      <c r="J898" s="169"/>
      <c r="K898" s="31"/>
      <c r="L898" s="31"/>
    </row>
    <row r="899" spans="10:12" ht="27.75" customHeight="1">
      <c r="J899" s="169"/>
      <c r="K899" s="31"/>
      <c r="L899" s="31"/>
    </row>
    <row r="900" spans="10:12" ht="27.75" customHeight="1">
      <c r="J900" s="169"/>
      <c r="K900" s="31"/>
      <c r="L900" s="31"/>
    </row>
    <row r="901" spans="10:12" ht="27.75" customHeight="1">
      <c r="J901" s="169"/>
      <c r="K901" s="31"/>
      <c r="L901" s="31"/>
    </row>
    <row r="902" spans="10:12" ht="27.75" customHeight="1">
      <c r="J902" s="169"/>
      <c r="K902" s="31"/>
      <c r="L902" s="31"/>
    </row>
    <row r="903" spans="10:12" ht="27.75" customHeight="1">
      <c r="J903" s="169"/>
      <c r="K903" s="31"/>
      <c r="L903" s="31"/>
    </row>
    <row r="904" spans="10:12" ht="27.75" customHeight="1">
      <c r="J904" s="169"/>
      <c r="K904" s="31"/>
      <c r="L904" s="31"/>
    </row>
    <row r="905" spans="10:12" ht="27.75" customHeight="1">
      <c r="J905" s="169"/>
      <c r="K905" s="31"/>
      <c r="L905" s="31"/>
    </row>
    <row r="906" spans="10:12" ht="27.75" customHeight="1">
      <c r="J906" s="169"/>
      <c r="K906" s="31"/>
      <c r="L906" s="31"/>
    </row>
    <row r="907" spans="10:12" ht="27.75" customHeight="1">
      <c r="J907" s="169"/>
      <c r="K907" s="31"/>
      <c r="L907" s="31"/>
    </row>
    <row r="908" spans="10:12" ht="27.75" customHeight="1">
      <c r="J908" s="169"/>
      <c r="K908" s="31"/>
      <c r="L908" s="31"/>
    </row>
    <row r="909" spans="10:12" ht="27.75" customHeight="1">
      <c r="J909" s="169"/>
      <c r="K909" s="31"/>
      <c r="L909" s="31"/>
    </row>
    <row r="910" spans="10:12" ht="27.75" customHeight="1">
      <c r="J910" s="169"/>
      <c r="K910" s="31"/>
      <c r="L910" s="31"/>
    </row>
    <row r="911" spans="10:12" ht="27.75" customHeight="1">
      <c r="J911" s="169"/>
      <c r="K911" s="31"/>
      <c r="L911" s="31"/>
    </row>
    <row r="912" spans="10:12" ht="27.75" customHeight="1">
      <c r="J912" s="169"/>
      <c r="K912" s="31"/>
      <c r="L912" s="31"/>
    </row>
    <row r="913" spans="10:12" ht="27.75" customHeight="1">
      <c r="J913" s="169"/>
      <c r="K913" s="31"/>
      <c r="L913" s="31"/>
    </row>
    <row r="914" spans="10:12" ht="27.75" customHeight="1">
      <c r="J914" s="169"/>
      <c r="K914" s="31"/>
      <c r="L914" s="31"/>
    </row>
    <row r="915" spans="10:12" ht="27.75" customHeight="1">
      <c r="J915" s="169"/>
      <c r="K915" s="31"/>
      <c r="L915" s="31"/>
    </row>
    <row r="916" spans="10:12" ht="27.75" customHeight="1">
      <c r="J916" s="169"/>
      <c r="K916" s="31"/>
      <c r="L916" s="31"/>
    </row>
    <row r="917" spans="10:12" ht="27.75" customHeight="1">
      <c r="J917" s="169"/>
      <c r="K917" s="31"/>
      <c r="L917" s="31"/>
    </row>
    <row r="918" spans="10:12" ht="27.75" customHeight="1">
      <c r="J918" s="169"/>
      <c r="K918" s="31"/>
      <c r="L918" s="31"/>
    </row>
    <row r="919" spans="10:12" ht="27.75" customHeight="1">
      <c r="J919" s="169"/>
      <c r="K919" s="31"/>
      <c r="L919" s="31"/>
    </row>
    <row r="920" spans="10:12" ht="27.75" customHeight="1">
      <c r="J920" s="169"/>
      <c r="K920" s="31"/>
      <c r="L920" s="31"/>
    </row>
    <row r="921" spans="10:12" ht="27.75" customHeight="1">
      <c r="J921" s="169"/>
      <c r="K921" s="31"/>
      <c r="L921" s="31"/>
    </row>
    <row r="922" spans="10:12" ht="27.75" customHeight="1">
      <c r="J922" s="169"/>
      <c r="K922" s="31"/>
      <c r="L922" s="31"/>
    </row>
    <row r="923" spans="10:12" ht="27.75" customHeight="1">
      <c r="J923" s="169"/>
      <c r="K923" s="31"/>
      <c r="L923" s="31"/>
    </row>
    <row r="924" spans="10:12" ht="27.75" customHeight="1">
      <c r="J924" s="169"/>
      <c r="K924" s="31"/>
      <c r="L924" s="31"/>
    </row>
    <row r="925" spans="10:12" ht="27.75" customHeight="1">
      <c r="J925" s="169"/>
      <c r="K925" s="31"/>
      <c r="L925" s="31"/>
    </row>
    <row r="926" spans="10:12" ht="27.75" customHeight="1">
      <c r="J926" s="169"/>
      <c r="K926" s="31"/>
      <c r="L926" s="31"/>
    </row>
    <row r="927" spans="10:12" ht="27.75" customHeight="1">
      <c r="J927" s="169"/>
      <c r="K927" s="31"/>
      <c r="L927" s="31"/>
    </row>
    <row r="928" spans="10:12" ht="27.75" customHeight="1">
      <c r="J928" s="169"/>
      <c r="K928" s="31"/>
      <c r="L928" s="31"/>
    </row>
    <row r="929" spans="10:12" ht="27.75" customHeight="1">
      <c r="J929" s="169"/>
      <c r="K929" s="31"/>
      <c r="L929" s="31"/>
    </row>
    <row r="930" spans="10:12" ht="27.75" customHeight="1">
      <c r="J930" s="169"/>
      <c r="K930" s="31"/>
      <c r="L930" s="31"/>
    </row>
    <row r="931" spans="10:12" ht="27.75" customHeight="1">
      <c r="J931" s="169"/>
      <c r="K931" s="31"/>
      <c r="L931" s="31"/>
    </row>
    <row r="932" spans="10:12" ht="27.75" customHeight="1">
      <c r="J932" s="169"/>
      <c r="K932" s="31"/>
      <c r="L932" s="31"/>
    </row>
    <row r="933" spans="10:12" ht="27.75" customHeight="1">
      <c r="J933" s="169"/>
      <c r="K933" s="31"/>
      <c r="L933" s="31"/>
    </row>
    <row r="934" spans="10:12" ht="27.75" customHeight="1">
      <c r="J934" s="169"/>
      <c r="K934" s="31"/>
      <c r="L934" s="31"/>
    </row>
    <row r="935" spans="10:12" ht="27.75" customHeight="1">
      <c r="J935" s="169"/>
      <c r="K935" s="31"/>
      <c r="L935" s="31"/>
    </row>
    <row r="936" spans="10:12" ht="27.75" customHeight="1">
      <c r="J936" s="169"/>
      <c r="K936" s="31"/>
      <c r="L936" s="31"/>
    </row>
    <row r="937" spans="10:12" ht="27.75" customHeight="1">
      <c r="J937" s="169"/>
      <c r="K937" s="31"/>
      <c r="L937" s="31"/>
    </row>
    <row r="938" spans="10:12" ht="27.75" customHeight="1">
      <c r="J938" s="169"/>
      <c r="K938" s="31"/>
      <c r="L938" s="31"/>
    </row>
    <row r="939" spans="10:12" ht="27.75" customHeight="1">
      <c r="J939" s="169"/>
      <c r="K939" s="31"/>
      <c r="L939" s="31"/>
    </row>
    <row r="940" spans="10:12" ht="27.75" customHeight="1">
      <c r="J940" s="169"/>
      <c r="K940" s="31"/>
      <c r="L940" s="31"/>
    </row>
    <row r="941" spans="10:12" ht="27.75" customHeight="1">
      <c r="J941" s="169"/>
      <c r="K941" s="31"/>
      <c r="L941" s="31"/>
    </row>
    <row r="942" spans="10:12" ht="27.75" customHeight="1">
      <c r="J942" s="169"/>
      <c r="K942" s="31"/>
      <c r="L942" s="31"/>
    </row>
    <row r="943" spans="10:12" ht="27.75" customHeight="1">
      <c r="J943" s="169"/>
      <c r="K943" s="31"/>
      <c r="L943" s="31"/>
    </row>
    <row r="944" spans="10:12" ht="27.75" customHeight="1">
      <c r="J944" s="169"/>
      <c r="K944" s="31"/>
      <c r="L944" s="31"/>
    </row>
    <row r="945" spans="10:12" ht="27.75" customHeight="1">
      <c r="J945" s="169"/>
      <c r="K945" s="31"/>
      <c r="L945" s="31"/>
    </row>
    <row r="946" spans="10:12" ht="27.75" customHeight="1">
      <c r="J946" s="169"/>
      <c r="K946" s="31"/>
      <c r="L946" s="31"/>
    </row>
    <row r="947" spans="10:12" ht="27.75" customHeight="1">
      <c r="J947" s="169"/>
      <c r="K947" s="31"/>
      <c r="L947" s="31"/>
    </row>
    <row r="948" spans="10:12" ht="27.75" customHeight="1">
      <c r="J948" s="169"/>
      <c r="K948" s="31"/>
      <c r="L948" s="31"/>
    </row>
    <row r="949" spans="10:12" ht="27.75" customHeight="1">
      <c r="J949" s="169"/>
      <c r="K949" s="31"/>
      <c r="L949" s="31"/>
    </row>
    <row r="950" spans="10:12" ht="27.75" customHeight="1">
      <c r="J950" s="169"/>
      <c r="K950" s="31"/>
      <c r="L950" s="31"/>
    </row>
    <row r="951" spans="10:12" ht="27.75" customHeight="1">
      <c r="J951" s="169"/>
      <c r="K951" s="31"/>
      <c r="L951" s="31"/>
    </row>
    <row r="952" spans="10:12" ht="27.75" customHeight="1">
      <c r="J952" s="169"/>
      <c r="K952" s="31"/>
      <c r="L952" s="31"/>
    </row>
    <row r="953" spans="10:12" ht="27.75" customHeight="1">
      <c r="J953" s="169"/>
      <c r="K953" s="31"/>
      <c r="L953" s="31"/>
    </row>
    <row r="954" spans="10:12" ht="27.75" customHeight="1">
      <c r="J954" s="169"/>
      <c r="K954" s="31"/>
      <c r="L954" s="31"/>
    </row>
    <row r="955" spans="10:12" ht="27.75" customHeight="1">
      <c r="J955" s="169"/>
      <c r="K955" s="31"/>
      <c r="L955" s="31"/>
    </row>
    <row r="956" spans="10:12" ht="27.75" customHeight="1">
      <c r="J956" s="169"/>
      <c r="K956" s="31"/>
      <c r="L956" s="31"/>
    </row>
    <row r="957" spans="10:12" ht="27.75" customHeight="1">
      <c r="J957" s="169"/>
      <c r="K957" s="31"/>
      <c r="L957" s="31"/>
    </row>
    <row r="958" spans="10:12" ht="27.75" customHeight="1">
      <c r="J958" s="169"/>
      <c r="K958" s="31"/>
      <c r="L958" s="31"/>
    </row>
    <row r="959" spans="10:12" ht="27.75" customHeight="1">
      <c r="J959" s="169"/>
      <c r="K959" s="31"/>
      <c r="L959" s="31"/>
    </row>
    <row r="960" spans="10:12" ht="27.75" customHeight="1">
      <c r="J960" s="169"/>
      <c r="K960" s="31"/>
      <c r="L960" s="31"/>
    </row>
    <row r="961" spans="10:12" ht="27.75" customHeight="1">
      <c r="J961" s="169"/>
      <c r="K961" s="31"/>
      <c r="L961" s="31"/>
    </row>
    <row r="962" spans="10:12" ht="27.75" customHeight="1">
      <c r="J962" s="169"/>
      <c r="K962" s="31"/>
      <c r="L962" s="31"/>
    </row>
    <row r="963" spans="10:12" ht="27.75" customHeight="1">
      <c r="J963" s="169"/>
      <c r="K963" s="31"/>
      <c r="L963" s="31"/>
    </row>
    <row r="964" spans="10:12" ht="27.75" customHeight="1">
      <c r="J964" s="169"/>
      <c r="K964" s="31"/>
      <c r="L964" s="31"/>
    </row>
    <row r="965" spans="10:12" ht="27.75" customHeight="1">
      <c r="J965" s="169"/>
      <c r="K965" s="31"/>
      <c r="L965" s="31"/>
    </row>
    <row r="966" spans="10:12" ht="27.75" customHeight="1">
      <c r="J966" s="169"/>
      <c r="K966" s="31"/>
      <c r="L966" s="31"/>
    </row>
    <row r="967" spans="10:12" ht="27.75" customHeight="1">
      <c r="J967" s="169"/>
      <c r="K967" s="31"/>
      <c r="L967" s="31"/>
    </row>
    <row r="968" spans="10:12" ht="27.75" customHeight="1">
      <c r="J968" s="169"/>
      <c r="K968" s="31"/>
      <c r="L968" s="31"/>
    </row>
    <row r="969" spans="10:12" ht="27.75" customHeight="1">
      <c r="J969" s="169"/>
      <c r="K969" s="31"/>
      <c r="L969" s="31"/>
    </row>
    <row r="970" spans="10:12" ht="27.75" customHeight="1">
      <c r="J970" s="169"/>
      <c r="K970" s="31"/>
      <c r="L970" s="31"/>
    </row>
    <row r="971" spans="10:12" ht="27.75" customHeight="1">
      <c r="J971" s="169"/>
      <c r="K971" s="31"/>
      <c r="L971" s="31"/>
    </row>
    <row r="972" spans="10:12" ht="27.75" customHeight="1">
      <c r="J972" s="169"/>
      <c r="K972" s="31"/>
      <c r="L972" s="31"/>
    </row>
    <row r="973" spans="10:12" ht="27.75" customHeight="1">
      <c r="J973" s="169"/>
      <c r="K973" s="31"/>
      <c r="L973" s="31"/>
    </row>
    <row r="974" spans="10:12" ht="27.75" customHeight="1">
      <c r="J974" s="169"/>
      <c r="K974" s="31"/>
      <c r="L974" s="31"/>
    </row>
    <row r="975" spans="10:12" ht="27.75" customHeight="1">
      <c r="J975" s="169"/>
      <c r="K975" s="31"/>
      <c r="L975" s="31"/>
    </row>
    <row r="976" spans="10:12" ht="27.75" customHeight="1">
      <c r="J976" s="169"/>
      <c r="K976" s="31"/>
      <c r="L976" s="31"/>
    </row>
    <row r="977" spans="10:12" ht="27.75" customHeight="1">
      <c r="J977" s="169"/>
      <c r="K977" s="31"/>
      <c r="L977" s="31"/>
    </row>
    <row r="978" spans="10:12" ht="27.75" customHeight="1">
      <c r="J978" s="169"/>
      <c r="K978" s="31"/>
      <c r="L978" s="31"/>
    </row>
    <row r="979" spans="10:12" ht="27.75" customHeight="1">
      <c r="J979" s="169"/>
      <c r="K979" s="31"/>
      <c r="L979" s="31"/>
    </row>
    <row r="980" spans="10:12" ht="27.75" customHeight="1">
      <c r="J980" s="169"/>
      <c r="K980" s="31"/>
      <c r="L980" s="31"/>
    </row>
    <row r="981" spans="10:12" ht="27.75" customHeight="1">
      <c r="J981" s="169"/>
      <c r="K981" s="31"/>
      <c r="L981" s="31"/>
    </row>
    <row r="982" spans="10:12" ht="27.75" customHeight="1">
      <c r="J982" s="169"/>
      <c r="K982" s="31"/>
      <c r="L982" s="31"/>
    </row>
    <row r="983" spans="10:12" ht="27.75" customHeight="1">
      <c r="J983" s="169"/>
      <c r="K983" s="31"/>
      <c r="L983" s="31"/>
    </row>
    <row r="984" spans="10:12" ht="27.75" customHeight="1">
      <c r="J984" s="169"/>
      <c r="K984" s="31"/>
      <c r="L984" s="31"/>
    </row>
    <row r="985" spans="10:12" ht="27.75" customHeight="1">
      <c r="J985" s="169"/>
      <c r="K985" s="31"/>
      <c r="L985" s="31"/>
    </row>
    <row r="986" spans="10:12" ht="27.75" customHeight="1">
      <c r="J986" s="169"/>
      <c r="K986" s="31"/>
      <c r="L986" s="31"/>
    </row>
    <row r="987" spans="10:12" ht="27.75" customHeight="1">
      <c r="J987" s="169"/>
      <c r="K987" s="31"/>
      <c r="L987" s="31"/>
    </row>
    <row r="988" spans="10:12" ht="27.75" customHeight="1">
      <c r="J988" s="169"/>
      <c r="K988" s="31"/>
      <c r="L988" s="31"/>
    </row>
    <row r="989" spans="10:12" ht="27.75" customHeight="1">
      <c r="J989" s="169"/>
      <c r="K989" s="31"/>
      <c r="L989" s="31"/>
    </row>
    <row r="990" spans="10:12" ht="27.75" customHeight="1">
      <c r="J990" s="169"/>
      <c r="K990" s="31"/>
      <c r="L990" s="31"/>
    </row>
    <row r="991" spans="10:12" ht="27.75" customHeight="1">
      <c r="J991" s="169"/>
      <c r="K991" s="31"/>
      <c r="L991" s="31"/>
    </row>
    <row r="992" spans="10:12" ht="27.75" customHeight="1">
      <c r="J992" s="169"/>
      <c r="K992" s="31"/>
      <c r="L992" s="31"/>
    </row>
    <row r="993" spans="10:12" ht="27.75" customHeight="1">
      <c r="J993" s="169"/>
      <c r="K993" s="31"/>
      <c r="L993" s="31"/>
    </row>
    <row r="994" spans="10:12" ht="27.75" customHeight="1">
      <c r="J994" s="169"/>
      <c r="K994" s="31"/>
      <c r="L994" s="31"/>
    </row>
    <row r="995" spans="10:12" ht="27.75" customHeight="1">
      <c r="J995" s="169"/>
      <c r="K995" s="31"/>
      <c r="L995" s="31"/>
    </row>
    <row r="996" spans="10:12" ht="27.75" customHeight="1">
      <c r="J996" s="169"/>
      <c r="K996" s="31"/>
      <c r="L996" s="31"/>
    </row>
    <row r="997" spans="10:12" ht="27.75" customHeight="1">
      <c r="J997" s="169"/>
      <c r="K997" s="31"/>
      <c r="L997" s="31"/>
    </row>
    <row r="998" spans="10:12" ht="27.75" customHeight="1">
      <c r="J998" s="169"/>
      <c r="K998" s="31"/>
      <c r="L998" s="31"/>
    </row>
    <row r="999" spans="10:12" ht="27.75" customHeight="1">
      <c r="J999" s="169"/>
      <c r="K999" s="31"/>
      <c r="L999" s="31"/>
    </row>
    <row r="1000" spans="10:12" ht="27.75" customHeight="1">
      <c r="J1000" s="169"/>
      <c r="K1000" s="31"/>
      <c r="L1000" s="31"/>
    </row>
    <row r="1001" spans="10:12" ht="27.75" customHeight="1">
      <c r="J1001" s="169"/>
      <c r="K1001" s="31"/>
      <c r="L1001" s="31"/>
    </row>
    <row r="1002" spans="10:12" ht="27.75" customHeight="1">
      <c r="J1002" s="169"/>
      <c r="K1002" s="31"/>
      <c r="L1002" s="31"/>
    </row>
    <row r="1003" spans="10:12" ht="27.75" customHeight="1">
      <c r="J1003" s="169"/>
      <c r="K1003" s="31"/>
      <c r="L1003" s="31"/>
    </row>
    <row r="1004" spans="10:12" ht="27.75" customHeight="1">
      <c r="J1004" s="169"/>
      <c r="K1004" s="31"/>
      <c r="L1004" s="31"/>
    </row>
    <row r="1005" spans="10:12" ht="27.75" customHeight="1">
      <c r="J1005" s="169"/>
      <c r="K1005" s="31"/>
      <c r="L1005" s="31"/>
    </row>
    <row r="1006" spans="10:12" ht="27.75" customHeight="1">
      <c r="J1006" s="169"/>
      <c r="K1006" s="31"/>
      <c r="L1006" s="31"/>
    </row>
    <row r="1007" spans="10:12" ht="27.75" customHeight="1">
      <c r="J1007" s="169"/>
      <c r="K1007" s="31"/>
      <c r="L1007" s="31"/>
    </row>
    <row r="1008" spans="10:12" ht="27.75" customHeight="1">
      <c r="J1008" s="169"/>
      <c r="K1008" s="31"/>
      <c r="L1008" s="31"/>
    </row>
    <row r="1009" spans="10:12" ht="27.75" customHeight="1">
      <c r="J1009" s="169"/>
      <c r="K1009" s="31"/>
      <c r="L1009" s="31"/>
    </row>
    <row r="1010" spans="10:12" ht="27.75" customHeight="1">
      <c r="J1010" s="169"/>
      <c r="K1010" s="31"/>
      <c r="L1010" s="31"/>
    </row>
    <row r="1011" spans="10:12" ht="27.75" customHeight="1">
      <c r="J1011" s="169"/>
      <c r="K1011" s="31"/>
      <c r="L1011" s="31"/>
    </row>
    <row r="1012" spans="10:12" ht="27.75" customHeight="1">
      <c r="J1012" s="169"/>
      <c r="K1012" s="31"/>
      <c r="L1012" s="31"/>
    </row>
    <row r="1013" spans="10:12" ht="27.75" customHeight="1">
      <c r="J1013" s="169"/>
      <c r="K1013" s="31"/>
      <c r="L1013" s="31"/>
    </row>
    <row r="1014" spans="10:12" ht="27.75" customHeight="1">
      <c r="J1014" s="169"/>
      <c r="K1014" s="31"/>
      <c r="L1014" s="31"/>
    </row>
    <row r="1015" spans="10:12" ht="27.75" customHeight="1">
      <c r="J1015" s="169"/>
      <c r="K1015" s="31"/>
      <c r="L1015" s="31"/>
    </row>
    <row r="1016" spans="10:12" ht="27.75" customHeight="1">
      <c r="J1016" s="169"/>
      <c r="K1016" s="31"/>
      <c r="L1016" s="31"/>
    </row>
    <row r="1017" spans="10:12" ht="27.75" customHeight="1">
      <c r="J1017" s="169"/>
      <c r="K1017" s="31"/>
      <c r="L1017" s="31"/>
    </row>
    <row r="1018" spans="10:12" ht="27.75" customHeight="1">
      <c r="J1018" s="169"/>
      <c r="K1018" s="31"/>
      <c r="L1018" s="31"/>
    </row>
    <row r="1019" spans="10:12" ht="27.75" customHeight="1">
      <c r="J1019" s="169"/>
      <c r="K1019" s="31"/>
      <c r="L1019" s="31"/>
    </row>
    <row r="1020" spans="10:12" ht="27.75" customHeight="1">
      <c r="J1020" s="169"/>
      <c r="K1020" s="31"/>
      <c r="L1020" s="31"/>
    </row>
    <row r="1021" spans="10:12" ht="27.75" customHeight="1">
      <c r="J1021" s="169"/>
      <c r="K1021" s="31"/>
      <c r="L1021" s="31"/>
    </row>
    <row r="1022" spans="10:12" ht="27.75" customHeight="1">
      <c r="J1022" s="169"/>
      <c r="K1022" s="31"/>
      <c r="L1022" s="31"/>
    </row>
    <row r="1023" spans="10:12" ht="27.75" customHeight="1">
      <c r="J1023" s="169"/>
      <c r="K1023" s="31"/>
      <c r="L1023" s="31"/>
    </row>
    <row r="1024" spans="10:12" ht="27.75" customHeight="1">
      <c r="J1024" s="169"/>
      <c r="K1024" s="31"/>
      <c r="L1024" s="31"/>
    </row>
    <row r="1025" spans="10:12" ht="27.75" customHeight="1">
      <c r="J1025" s="169"/>
      <c r="K1025" s="31"/>
      <c r="L1025" s="31"/>
    </row>
    <row r="1026" spans="10:12" ht="27.75" customHeight="1">
      <c r="J1026" s="169"/>
      <c r="K1026" s="31"/>
      <c r="L1026" s="31"/>
    </row>
    <row r="1027" spans="10:12" ht="27.75" customHeight="1">
      <c r="J1027" s="169"/>
      <c r="K1027" s="31"/>
      <c r="L1027" s="31"/>
    </row>
    <row r="1028" spans="10:12" ht="27.75" customHeight="1">
      <c r="J1028" s="169"/>
      <c r="K1028" s="31"/>
      <c r="L1028" s="31"/>
    </row>
    <row r="1029" spans="10:12" ht="27.75" customHeight="1">
      <c r="J1029" s="169"/>
      <c r="K1029" s="31"/>
      <c r="L1029" s="31"/>
    </row>
    <row r="1030" spans="10:12" ht="27.75" customHeight="1">
      <c r="J1030" s="169"/>
      <c r="K1030" s="31"/>
      <c r="L1030" s="31"/>
    </row>
    <row r="1031" spans="10:12" ht="27.75" customHeight="1">
      <c r="J1031" s="169"/>
      <c r="K1031" s="31"/>
      <c r="L1031" s="31"/>
    </row>
    <row r="1032" spans="10:12" ht="27.75" customHeight="1">
      <c r="J1032" s="169"/>
      <c r="K1032" s="31"/>
      <c r="L1032" s="31"/>
    </row>
    <row r="1033" spans="10:12" ht="27.75" customHeight="1">
      <c r="J1033" s="169"/>
      <c r="K1033" s="31"/>
      <c r="L1033" s="31"/>
    </row>
    <row r="1034" spans="10:12" ht="27.75" customHeight="1">
      <c r="J1034" s="169"/>
      <c r="K1034" s="31"/>
      <c r="L1034" s="31"/>
    </row>
    <row r="1035" spans="10:12" ht="27.75" customHeight="1">
      <c r="J1035" s="169"/>
      <c r="K1035" s="31"/>
      <c r="L1035" s="31"/>
    </row>
    <row r="1036" spans="10:12" ht="27.75" customHeight="1">
      <c r="J1036" s="169"/>
      <c r="K1036" s="31"/>
      <c r="L1036" s="31"/>
    </row>
    <row r="1037" spans="10:12" ht="27.75" customHeight="1">
      <c r="J1037" s="169"/>
      <c r="K1037" s="31"/>
      <c r="L1037" s="31"/>
    </row>
    <row r="1038" spans="10:12" ht="27.75" customHeight="1">
      <c r="J1038" s="169"/>
      <c r="K1038" s="31"/>
      <c r="L1038" s="31"/>
    </row>
    <row r="1039" spans="10:12" ht="27.75" customHeight="1">
      <c r="J1039" s="169"/>
      <c r="K1039" s="31"/>
      <c r="L1039" s="31"/>
    </row>
    <row r="1040" spans="10:12" ht="27.75" customHeight="1">
      <c r="J1040" s="169"/>
      <c r="K1040" s="31"/>
      <c r="L1040" s="31"/>
    </row>
    <row r="1041" spans="10:12" ht="27.75" customHeight="1">
      <c r="J1041" s="169"/>
      <c r="K1041" s="31"/>
      <c r="L1041" s="31"/>
    </row>
    <row r="1042" spans="10:12" ht="27.75" customHeight="1">
      <c r="J1042" s="169"/>
      <c r="K1042" s="31"/>
      <c r="L1042" s="31"/>
    </row>
    <row r="1043" spans="10:12" ht="27.75" customHeight="1">
      <c r="J1043" s="169"/>
      <c r="K1043" s="31"/>
      <c r="L1043" s="31"/>
    </row>
    <row r="1044" spans="10:12" ht="27.75" customHeight="1">
      <c r="J1044" s="169"/>
      <c r="K1044" s="31"/>
      <c r="L1044" s="31"/>
    </row>
    <row r="1045" spans="10:12" ht="27.75" customHeight="1">
      <c r="J1045" s="169"/>
      <c r="K1045" s="31"/>
      <c r="L1045" s="31"/>
    </row>
    <row r="1046" spans="10:12" ht="27.75" customHeight="1">
      <c r="J1046" s="169"/>
      <c r="K1046" s="31"/>
      <c r="L1046" s="31"/>
    </row>
    <row r="1047" spans="10:12" ht="27.75" customHeight="1">
      <c r="J1047" s="169"/>
      <c r="K1047" s="31"/>
      <c r="L1047" s="31"/>
    </row>
    <row r="1048" spans="10:12" ht="27.75" customHeight="1">
      <c r="J1048" s="169"/>
      <c r="K1048" s="31"/>
      <c r="L1048" s="31"/>
    </row>
    <row r="1049" spans="10:12" ht="27.75" customHeight="1">
      <c r="J1049" s="169"/>
      <c r="K1049" s="31"/>
      <c r="L1049" s="31"/>
    </row>
    <row r="1050" spans="10:12" ht="27.75" customHeight="1">
      <c r="J1050" s="169"/>
      <c r="K1050" s="31"/>
      <c r="L1050" s="31"/>
    </row>
    <row r="1051" spans="10:12" ht="27.75" customHeight="1">
      <c r="J1051" s="169"/>
      <c r="K1051" s="31"/>
      <c r="L1051" s="31"/>
    </row>
    <row r="1052" spans="10:12" ht="27.75" customHeight="1">
      <c r="J1052" s="169"/>
      <c r="K1052" s="31"/>
      <c r="L1052" s="31"/>
    </row>
    <row r="1053" spans="10:12" ht="27.75" customHeight="1">
      <c r="J1053" s="169"/>
      <c r="K1053" s="31"/>
      <c r="L1053" s="31"/>
    </row>
    <row r="1054" spans="10:12" ht="27.75" customHeight="1">
      <c r="J1054" s="169"/>
      <c r="K1054" s="31"/>
      <c r="L1054" s="31"/>
    </row>
    <row r="1055" spans="10:12" ht="27.75" customHeight="1">
      <c r="J1055" s="169"/>
      <c r="K1055" s="31"/>
      <c r="L1055" s="31"/>
    </row>
    <row r="1056" spans="10:12" ht="27.75" customHeight="1">
      <c r="J1056" s="169"/>
      <c r="K1056" s="31"/>
      <c r="L1056" s="31"/>
    </row>
    <row r="1057" spans="10:12" ht="27.75" customHeight="1">
      <c r="J1057" s="169"/>
      <c r="K1057" s="31"/>
      <c r="L1057" s="31"/>
    </row>
    <row r="1058" spans="10:12" ht="27.75" customHeight="1">
      <c r="J1058" s="169"/>
      <c r="K1058" s="31"/>
      <c r="L1058" s="31"/>
    </row>
    <row r="1059" spans="10:12" ht="27.75" customHeight="1">
      <c r="J1059" s="169"/>
      <c r="K1059" s="31"/>
      <c r="L1059" s="31"/>
    </row>
    <row r="1060" spans="10:12" ht="27.75" customHeight="1">
      <c r="J1060" s="169"/>
      <c r="K1060" s="31"/>
      <c r="L1060" s="31"/>
    </row>
    <row r="1061" spans="10:12" ht="27.75" customHeight="1">
      <c r="J1061" s="169"/>
      <c r="K1061" s="31"/>
      <c r="L1061" s="31"/>
    </row>
    <row r="1062" spans="10:12" ht="27.75" customHeight="1">
      <c r="J1062" s="169"/>
      <c r="K1062" s="31"/>
      <c r="L1062" s="31"/>
    </row>
    <row r="1063" spans="10:12" ht="27.75" customHeight="1">
      <c r="J1063" s="169"/>
      <c r="K1063" s="31"/>
      <c r="L1063" s="31"/>
    </row>
    <row r="1064" spans="10:12" ht="27.75" customHeight="1">
      <c r="J1064" s="169"/>
      <c r="K1064" s="31"/>
      <c r="L1064" s="31"/>
    </row>
    <row r="1065" spans="10:12" ht="27.75" customHeight="1">
      <c r="J1065" s="169"/>
      <c r="K1065" s="31"/>
      <c r="L1065" s="31"/>
    </row>
    <row r="1066" spans="10:12" ht="27.75" customHeight="1">
      <c r="J1066" s="169"/>
      <c r="K1066" s="31"/>
      <c r="L1066" s="31"/>
    </row>
    <row r="1067" spans="10:12" ht="27.75" customHeight="1">
      <c r="J1067" s="169"/>
      <c r="K1067" s="31"/>
      <c r="L1067" s="31"/>
    </row>
    <row r="1068" spans="10:12" ht="27.75" customHeight="1">
      <c r="J1068" s="169"/>
      <c r="K1068" s="31"/>
      <c r="L1068" s="31"/>
    </row>
    <row r="1069" spans="10:12" ht="27.75" customHeight="1">
      <c r="J1069" s="169"/>
      <c r="K1069" s="31"/>
      <c r="L1069" s="31"/>
    </row>
    <row r="1070" spans="10:12" ht="27.75" customHeight="1">
      <c r="J1070" s="169"/>
      <c r="K1070" s="31"/>
      <c r="L1070" s="31"/>
    </row>
    <row r="1071" spans="10:12" ht="27.75" customHeight="1">
      <c r="J1071" s="169"/>
      <c r="K1071" s="31"/>
      <c r="L1071" s="31"/>
    </row>
    <row r="1072" spans="10:12" ht="27.75" customHeight="1">
      <c r="J1072" s="169"/>
      <c r="K1072" s="31"/>
      <c r="L1072" s="31"/>
    </row>
    <row r="1073" spans="10:12" ht="27.75" customHeight="1">
      <c r="J1073" s="169"/>
      <c r="K1073" s="31"/>
      <c r="L1073" s="31"/>
    </row>
    <row r="1074" spans="10:12" ht="27.75" customHeight="1">
      <c r="J1074" s="169"/>
      <c r="K1074" s="31"/>
      <c r="L1074" s="31"/>
    </row>
    <row r="1075" spans="10:12" ht="27.75" customHeight="1">
      <c r="J1075" s="169"/>
      <c r="K1075" s="31"/>
      <c r="L1075" s="31"/>
    </row>
    <row r="1076" spans="10:12" ht="27.75" customHeight="1">
      <c r="J1076" s="169"/>
      <c r="K1076" s="31"/>
      <c r="L1076" s="31"/>
    </row>
    <row r="1077" spans="10:12" ht="27.75" customHeight="1">
      <c r="J1077" s="169"/>
      <c r="K1077" s="31"/>
      <c r="L1077" s="31"/>
    </row>
    <row r="1078" spans="10:12" ht="27.75" customHeight="1">
      <c r="J1078" s="169"/>
      <c r="K1078" s="31"/>
      <c r="L1078" s="31"/>
    </row>
    <row r="1079" spans="10:12" ht="27.75" customHeight="1">
      <c r="J1079" s="169"/>
      <c r="K1079" s="31"/>
      <c r="L1079" s="31"/>
    </row>
    <row r="1080" spans="10:12" ht="27.75" customHeight="1">
      <c r="J1080" s="169"/>
      <c r="K1080" s="31"/>
      <c r="L1080" s="31"/>
    </row>
    <row r="1081" spans="10:12" ht="27.75" customHeight="1">
      <c r="J1081" s="169"/>
      <c r="K1081" s="31"/>
      <c r="L1081" s="31"/>
    </row>
    <row r="1082" spans="10:12" ht="27.75" customHeight="1">
      <c r="J1082" s="169"/>
      <c r="K1082" s="31"/>
      <c r="L1082" s="31"/>
    </row>
    <row r="1083" spans="10:12" ht="27.75" customHeight="1">
      <c r="J1083" s="169"/>
      <c r="K1083" s="31"/>
      <c r="L1083" s="31"/>
    </row>
    <row r="1084" spans="10:12" ht="27.75" customHeight="1">
      <c r="J1084" s="169"/>
      <c r="K1084" s="31"/>
      <c r="L1084" s="31"/>
    </row>
    <row r="1085" spans="10:12" ht="27.75" customHeight="1">
      <c r="J1085" s="169"/>
      <c r="K1085" s="31"/>
      <c r="L1085" s="31"/>
    </row>
    <row r="1086" spans="10:12" ht="27.75" customHeight="1">
      <c r="J1086" s="169"/>
      <c r="K1086" s="31"/>
      <c r="L1086" s="31"/>
    </row>
    <row r="1087" spans="10:12" ht="27.75" customHeight="1">
      <c r="J1087" s="169"/>
      <c r="K1087" s="31"/>
      <c r="L1087" s="31"/>
    </row>
    <row r="1088" spans="10:12" ht="27.75" customHeight="1">
      <c r="J1088" s="169"/>
      <c r="K1088" s="31"/>
      <c r="L1088" s="31"/>
    </row>
    <row r="1089" spans="10:12" ht="27.75" customHeight="1">
      <c r="J1089" s="169"/>
      <c r="K1089" s="31"/>
      <c r="L1089" s="31"/>
    </row>
    <row r="1090" spans="10:12" ht="27.75" customHeight="1">
      <c r="J1090" s="169"/>
      <c r="K1090" s="31"/>
      <c r="L1090" s="31"/>
    </row>
    <row r="1091" spans="10:12" ht="27.75" customHeight="1">
      <c r="J1091" s="169"/>
      <c r="K1091" s="31"/>
      <c r="L1091" s="31"/>
    </row>
    <row r="1092" spans="10:12" ht="27.75" customHeight="1">
      <c r="J1092" s="169"/>
      <c r="K1092" s="31"/>
      <c r="L1092" s="31"/>
    </row>
    <row r="1093" spans="10:12" ht="27.75" customHeight="1">
      <c r="J1093" s="169"/>
      <c r="K1093" s="31"/>
      <c r="L1093" s="31"/>
    </row>
    <row r="1094" spans="10:12" ht="27.75" customHeight="1">
      <c r="J1094" s="169"/>
      <c r="K1094" s="31"/>
      <c r="L1094" s="31"/>
    </row>
    <row r="1095" spans="10:12" ht="27.75" customHeight="1">
      <c r="J1095" s="169"/>
      <c r="K1095" s="31"/>
      <c r="L1095" s="31"/>
    </row>
    <row r="1096" spans="10:12" ht="27.75" customHeight="1">
      <c r="J1096" s="169"/>
      <c r="K1096" s="31"/>
      <c r="L1096" s="31"/>
    </row>
    <row r="1097" spans="10:12" ht="27.75" customHeight="1">
      <c r="J1097" s="169"/>
      <c r="K1097" s="31"/>
      <c r="L1097" s="31"/>
    </row>
    <row r="1098" spans="10:12" ht="27.75" customHeight="1">
      <c r="J1098" s="169"/>
      <c r="K1098" s="31"/>
      <c r="L1098" s="31"/>
    </row>
    <row r="1099" spans="10:12" ht="27.75" customHeight="1">
      <c r="J1099" s="169"/>
      <c r="K1099" s="31"/>
      <c r="L1099" s="31"/>
    </row>
    <row r="1100" spans="10:12" ht="27.75" customHeight="1">
      <c r="J1100" s="169"/>
      <c r="K1100" s="31"/>
      <c r="L1100" s="31"/>
    </row>
    <row r="1101" spans="10:12" ht="27.75" customHeight="1">
      <c r="J1101" s="169"/>
      <c r="K1101" s="31"/>
      <c r="L1101" s="31"/>
    </row>
    <row r="1102" spans="10:12" ht="27.75" customHeight="1">
      <c r="J1102" s="169"/>
      <c r="K1102" s="31"/>
      <c r="L1102" s="31"/>
    </row>
    <row r="1103" spans="10:12" ht="27.75" customHeight="1">
      <c r="J1103" s="169"/>
      <c r="K1103" s="31"/>
      <c r="L1103" s="31"/>
    </row>
    <row r="1104" spans="10:12" ht="27.75" customHeight="1">
      <c r="J1104" s="169"/>
      <c r="K1104" s="31"/>
      <c r="L1104" s="31"/>
    </row>
    <row r="1105" spans="10:12" ht="27.75" customHeight="1">
      <c r="J1105" s="169"/>
      <c r="K1105" s="31"/>
      <c r="L1105" s="31"/>
    </row>
    <row r="1106" spans="10:12" ht="27.75" customHeight="1">
      <c r="J1106" s="169"/>
      <c r="K1106" s="31"/>
      <c r="L1106" s="31"/>
    </row>
    <row r="1107" spans="10:12" ht="27.75" customHeight="1">
      <c r="J1107" s="169"/>
      <c r="K1107" s="31"/>
      <c r="L1107" s="31"/>
    </row>
    <row r="1108" spans="10:12" ht="27.75" customHeight="1">
      <c r="J1108" s="169"/>
      <c r="K1108" s="31"/>
      <c r="L1108" s="31"/>
    </row>
    <row r="1109" spans="10:12" ht="27.75" customHeight="1">
      <c r="J1109" s="169"/>
      <c r="K1109" s="31"/>
      <c r="L1109" s="31"/>
    </row>
    <row r="1110" spans="10:12" ht="27.75" customHeight="1">
      <c r="J1110" s="169"/>
      <c r="K1110" s="31"/>
      <c r="L1110" s="31"/>
    </row>
    <row r="1111" spans="10:12" ht="27.75" customHeight="1">
      <c r="J1111" s="169"/>
      <c r="K1111" s="31"/>
      <c r="L1111" s="31"/>
    </row>
    <row r="1112" spans="10:12" ht="27.75" customHeight="1">
      <c r="J1112" s="169"/>
      <c r="K1112" s="31"/>
      <c r="L1112" s="31"/>
    </row>
    <row r="1113" spans="10:12" ht="27.75" customHeight="1">
      <c r="J1113" s="169"/>
      <c r="K1113" s="31"/>
      <c r="L1113" s="31"/>
    </row>
    <row r="1114" spans="10:12" ht="27.75" customHeight="1">
      <c r="J1114" s="169"/>
      <c r="K1114" s="31"/>
      <c r="L1114" s="31"/>
    </row>
    <row r="1115" spans="10:12" ht="27.75" customHeight="1">
      <c r="J1115" s="169"/>
      <c r="K1115" s="31"/>
      <c r="L1115" s="31"/>
    </row>
    <row r="1116" spans="10:12" ht="27.75" customHeight="1">
      <c r="J1116" s="169"/>
      <c r="K1116" s="31"/>
      <c r="L1116" s="31"/>
    </row>
    <row r="1117" spans="10:12" ht="27.75" customHeight="1">
      <c r="J1117" s="169"/>
      <c r="K1117" s="31"/>
      <c r="L1117" s="31"/>
    </row>
    <row r="1118" spans="10:12" ht="27.75" customHeight="1">
      <c r="J1118" s="169"/>
      <c r="K1118" s="31"/>
      <c r="L1118" s="31"/>
    </row>
    <row r="1119" spans="10:12" ht="27.75" customHeight="1">
      <c r="J1119" s="169"/>
      <c r="K1119" s="31"/>
      <c r="L1119" s="31"/>
    </row>
    <row r="1120" spans="10:12" ht="27.75" customHeight="1">
      <c r="J1120" s="169"/>
      <c r="K1120" s="31"/>
      <c r="L1120" s="31"/>
    </row>
    <row r="1121" spans="10:12" ht="27.75" customHeight="1">
      <c r="J1121" s="169"/>
      <c r="K1121" s="31"/>
      <c r="L1121" s="31"/>
    </row>
    <row r="1122" spans="10:12" ht="27.75" customHeight="1">
      <c r="J1122" s="169"/>
      <c r="K1122" s="31"/>
      <c r="L1122" s="31"/>
    </row>
    <row r="1123" spans="10:12" ht="27.75" customHeight="1">
      <c r="J1123" s="169"/>
      <c r="K1123" s="31"/>
      <c r="L1123" s="31"/>
    </row>
    <row r="1124" spans="10:12" ht="27.75" customHeight="1">
      <c r="J1124" s="169"/>
      <c r="K1124" s="31"/>
      <c r="L1124" s="31"/>
    </row>
    <row r="1125" spans="10:12" ht="27.75" customHeight="1">
      <c r="J1125" s="169"/>
      <c r="K1125" s="31"/>
      <c r="L1125" s="31"/>
    </row>
    <row r="1126" spans="10:12" ht="27.75" customHeight="1">
      <c r="J1126" s="169"/>
      <c r="K1126" s="31"/>
      <c r="L1126" s="31"/>
    </row>
    <row r="1127" spans="10:12" ht="27.75" customHeight="1">
      <c r="J1127" s="169"/>
      <c r="K1127" s="31"/>
      <c r="L1127" s="31"/>
    </row>
    <row r="1128" spans="10:12" ht="27.75" customHeight="1">
      <c r="J1128" s="169"/>
      <c r="K1128" s="31"/>
      <c r="L1128" s="31"/>
    </row>
    <row r="1129" spans="10:12" ht="27.75" customHeight="1">
      <c r="J1129" s="169"/>
      <c r="K1129" s="31"/>
      <c r="L1129" s="31"/>
    </row>
    <row r="1130" spans="10:12" ht="27.75" customHeight="1">
      <c r="J1130" s="169"/>
      <c r="K1130" s="31"/>
      <c r="L1130" s="31"/>
    </row>
    <row r="1131" spans="10:12" ht="27.75" customHeight="1">
      <c r="J1131" s="169"/>
      <c r="K1131" s="31"/>
      <c r="L1131" s="31"/>
    </row>
    <row r="1132" spans="10:12" ht="27.75" customHeight="1">
      <c r="J1132" s="169"/>
      <c r="K1132" s="31"/>
      <c r="L1132" s="31"/>
    </row>
    <row r="1133" spans="10:12" ht="27.75" customHeight="1">
      <c r="J1133" s="169"/>
      <c r="K1133" s="31"/>
      <c r="L1133" s="31"/>
    </row>
    <row r="1134" spans="10:12" ht="27.75" customHeight="1">
      <c r="J1134" s="169"/>
      <c r="K1134" s="31"/>
      <c r="L1134" s="31"/>
    </row>
    <row r="1135" spans="10:12" ht="27.75" customHeight="1">
      <c r="J1135" s="169"/>
      <c r="K1135" s="31"/>
      <c r="L1135" s="31"/>
    </row>
    <row r="1136" spans="10:12" ht="27.75" customHeight="1">
      <c r="J1136" s="169"/>
      <c r="K1136" s="31"/>
      <c r="L1136" s="31"/>
    </row>
    <row r="1137" spans="10:12" ht="27.75" customHeight="1">
      <c r="J1137" s="169"/>
      <c r="K1137" s="31"/>
      <c r="L1137" s="31"/>
    </row>
    <row r="1138" spans="10:12" ht="27.75" customHeight="1">
      <c r="J1138" s="169"/>
      <c r="K1138" s="31"/>
      <c r="L1138" s="31"/>
    </row>
    <row r="1139" spans="10:12" ht="27.75" customHeight="1">
      <c r="J1139" s="169"/>
      <c r="K1139" s="31"/>
      <c r="L1139" s="31"/>
    </row>
    <row r="1140" spans="10:12" ht="27.75" customHeight="1">
      <c r="J1140" s="169"/>
      <c r="K1140" s="31"/>
      <c r="L1140" s="31"/>
    </row>
    <row r="1141" spans="10:12" ht="27.75" customHeight="1">
      <c r="J1141" s="169"/>
      <c r="K1141" s="31"/>
      <c r="L1141" s="31"/>
    </row>
    <row r="1142" spans="10:12" ht="27.75" customHeight="1">
      <c r="J1142" s="169"/>
      <c r="K1142" s="31"/>
      <c r="L1142" s="31"/>
    </row>
    <row r="1143" spans="10:12" ht="27.75" customHeight="1">
      <c r="J1143" s="169"/>
      <c r="K1143" s="31"/>
      <c r="L1143" s="31"/>
    </row>
    <row r="1144" spans="10:12" ht="27.75" customHeight="1">
      <c r="J1144" s="169"/>
      <c r="K1144" s="31"/>
      <c r="L1144" s="31"/>
    </row>
    <row r="1145" spans="10:12" ht="27.75" customHeight="1">
      <c r="J1145" s="169"/>
      <c r="K1145" s="31"/>
      <c r="L1145" s="31"/>
    </row>
    <row r="1146" spans="10:12" ht="27.75" customHeight="1">
      <c r="J1146" s="169"/>
      <c r="K1146" s="31"/>
      <c r="L1146" s="31"/>
    </row>
    <row r="1147" spans="10:12" ht="27.75" customHeight="1">
      <c r="J1147" s="169"/>
      <c r="K1147" s="31"/>
      <c r="L1147" s="31"/>
    </row>
    <row r="1148" spans="10:12" ht="27.75" customHeight="1">
      <c r="J1148" s="169"/>
      <c r="K1148" s="31"/>
      <c r="L1148" s="31"/>
    </row>
    <row r="1149" spans="10:12" ht="27.75" customHeight="1">
      <c r="J1149" s="169"/>
      <c r="K1149" s="31"/>
      <c r="L1149" s="31"/>
    </row>
    <row r="1150" spans="10:12" ht="27.75" customHeight="1">
      <c r="J1150" s="169"/>
      <c r="K1150" s="31"/>
      <c r="L1150" s="31"/>
    </row>
    <row r="1151" spans="10:12" ht="27.75" customHeight="1">
      <c r="J1151" s="169"/>
      <c r="K1151" s="31"/>
      <c r="L1151" s="31"/>
    </row>
    <row r="1152" spans="10:12" ht="27.75" customHeight="1">
      <c r="J1152" s="169"/>
      <c r="K1152" s="31"/>
      <c r="L1152" s="31"/>
    </row>
    <row r="1153" spans="10:12" ht="27.75" customHeight="1">
      <c r="J1153" s="169"/>
      <c r="K1153" s="31"/>
      <c r="L1153" s="31"/>
    </row>
    <row r="1154" spans="10:12" ht="27.75" customHeight="1">
      <c r="J1154" s="169"/>
      <c r="K1154" s="31"/>
      <c r="L1154" s="31"/>
    </row>
    <row r="1155" spans="10:12" ht="27.75" customHeight="1">
      <c r="J1155" s="169"/>
      <c r="K1155" s="31"/>
      <c r="L1155" s="31"/>
    </row>
    <row r="1156" spans="10:12" ht="27.75" customHeight="1">
      <c r="J1156" s="169"/>
      <c r="K1156" s="31"/>
      <c r="L1156" s="31"/>
    </row>
    <row r="1157" spans="10:12" ht="27.75" customHeight="1">
      <c r="J1157" s="169"/>
      <c r="K1157" s="31"/>
      <c r="L1157" s="31"/>
    </row>
    <row r="1158" spans="10:12" ht="27.75" customHeight="1">
      <c r="J1158" s="169"/>
      <c r="K1158" s="31"/>
      <c r="L1158" s="31"/>
    </row>
    <row r="1159" spans="10:12" ht="27.75" customHeight="1">
      <c r="J1159" s="169"/>
      <c r="K1159" s="31"/>
      <c r="L1159" s="31"/>
    </row>
    <row r="1160" spans="10:12" ht="27.75" customHeight="1">
      <c r="J1160" s="169"/>
      <c r="K1160" s="31"/>
      <c r="L1160" s="31"/>
    </row>
    <row r="1161" spans="10:12" ht="27.75" customHeight="1">
      <c r="J1161" s="169"/>
      <c r="K1161" s="31"/>
      <c r="L1161" s="31"/>
    </row>
    <row r="1162" spans="10:12" ht="27.75" customHeight="1">
      <c r="J1162" s="169"/>
      <c r="K1162" s="31"/>
      <c r="L1162" s="31"/>
    </row>
    <row r="1163" spans="10:12" ht="27.75" customHeight="1">
      <c r="J1163" s="169"/>
      <c r="K1163" s="31"/>
      <c r="L1163" s="31"/>
    </row>
    <row r="1164" spans="10:12" ht="27.75" customHeight="1">
      <c r="J1164" s="169"/>
      <c r="K1164" s="31"/>
      <c r="L1164" s="31"/>
    </row>
    <row r="1165" spans="10:12" ht="27.75" customHeight="1">
      <c r="J1165" s="169"/>
      <c r="K1165" s="31"/>
      <c r="L1165" s="31"/>
    </row>
    <row r="1166" spans="10:12" ht="27.75" customHeight="1">
      <c r="J1166" s="169"/>
      <c r="K1166" s="31"/>
      <c r="L1166" s="31"/>
    </row>
    <row r="1167" spans="10:12" ht="27.75" customHeight="1">
      <c r="J1167" s="169"/>
      <c r="K1167" s="31"/>
      <c r="L1167" s="31"/>
    </row>
    <row r="1168" spans="10:12" ht="27.75" customHeight="1">
      <c r="J1168" s="169"/>
      <c r="K1168" s="31"/>
      <c r="L1168" s="31"/>
    </row>
    <row r="1169" spans="10:12" ht="27.75" customHeight="1">
      <c r="J1169" s="169"/>
      <c r="K1169" s="31"/>
      <c r="L1169" s="31"/>
    </row>
    <row r="1170" spans="10:12" ht="27.75" customHeight="1">
      <c r="J1170" s="169"/>
      <c r="K1170" s="31"/>
      <c r="L1170" s="31"/>
    </row>
    <row r="1171" spans="10:12" ht="27.75" customHeight="1">
      <c r="J1171" s="169"/>
      <c r="K1171" s="31"/>
      <c r="L1171" s="31"/>
    </row>
    <row r="1172" spans="10:12" ht="27.75" customHeight="1">
      <c r="J1172" s="169"/>
      <c r="K1172" s="31"/>
      <c r="L1172" s="31"/>
    </row>
    <row r="1173" spans="10:12" ht="27.75" customHeight="1">
      <c r="J1173" s="169"/>
      <c r="K1173" s="31"/>
      <c r="L1173" s="31"/>
    </row>
    <row r="1174" spans="10:12" ht="27.75" customHeight="1">
      <c r="J1174" s="169"/>
      <c r="K1174" s="31"/>
      <c r="L1174" s="31"/>
    </row>
    <row r="1175" spans="10:12" ht="27.75" customHeight="1">
      <c r="J1175" s="169"/>
      <c r="K1175" s="31"/>
      <c r="L1175" s="31"/>
    </row>
    <row r="1176" spans="10:12" ht="27.75" customHeight="1">
      <c r="J1176" s="169"/>
      <c r="K1176" s="31"/>
      <c r="L1176" s="31"/>
    </row>
    <row r="1177" spans="10:12" ht="27.75" customHeight="1">
      <c r="J1177" s="169"/>
      <c r="K1177" s="31"/>
      <c r="L1177" s="31"/>
    </row>
    <row r="1178" spans="10:12" ht="27.75" customHeight="1">
      <c r="J1178" s="169"/>
      <c r="K1178" s="31"/>
      <c r="L1178" s="31"/>
    </row>
    <row r="1179" spans="10:12" ht="27.75" customHeight="1">
      <c r="J1179" s="169"/>
      <c r="K1179" s="31"/>
      <c r="L1179" s="31"/>
    </row>
    <row r="1180" spans="10:12" ht="27.75" customHeight="1">
      <c r="J1180" s="169"/>
      <c r="K1180" s="31"/>
      <c r="L1180" s="31"/>
    </row>
    <row r="1181" spans="10:12" ht="27.75" customHeight="1">
      <c r="J1181" s="169"/>
      <c r="K1181" s="31"/>
      <c r="L1181" s="31"/>
    </row>
    <row r="1182" spans="10:12" ht="27.75" customHeight="1">
      <c r="J1182" s="169"/>
      <c r="K1182" s="31"/>
      <c r="L1182" s="31"/>
    </row>
    <row r="1183" spans="10:12" ht="27.75" customHeight="1">
      <c r="J1183" s="169"/>
      <c r="K1183" s="31"/>
      <c r="L1183" s="31"/>
    </row>
    <row r="1184" spans="10:12" ht="27.75" customHeight="1">
      <c r="J1184" s="169"/>
      <c r="K1184" s="31"/>
      <c r="L1184" s="31"/>
    </row>
    <row r="1185" spans="10:12" ht="27.75" customHeight="1">
      <c r="J1185" s="169"/>
      <c r="K1185" s="31"/>
      <c r="L1185" s="31"/>
    </row>
    <row r="1186" spans="10:12" ht="27.75" customHeight="1">
      <c r="J1186" s="169"/>
      <c r="K1186" s="31"/>
      <c r="L1186" s="31"/>
    </row>
    <row r="1187" spans="10:12" ht="27.75" customHeight="1">
      <c r="J1187" s="169"/>
      <c r="K1187" s="31"/>
      <c r="L1187" s="31"/>
    </row>
    <row r="1188" spans="10:12" ht="27.75" customHeight="1">
      <c r="J1188" s="169"/>
      <c r="K1188" s="31"/>
      <c r="L1188" s="31"/>
    </row>
    <row r="1189" spans="10:12" ht="27.75" customHeight="1">
      <c r="J1189" s="169"/>
      <c r="K1189" s="31"/>
      <c r="L1189" s="31"/>
    </row>
    <row r="1190" spans="10:12" ht="27.75" customHeight="1">
      <c r="J1190" s="169"/>
      <c r="K1190" s="31"/>
      <c r="L1190" s="31"/>
    </row>
    <row r="1191" spans="10:12" ht="27.75" customHeight="1">
      <c r="J1191" s="169"/>
      <c r="K1191" s="31"/>
      <c r="L1191" s="31"/>
    </row>
    <row r="1192" spans="10:12" ht="27.75" customHeight="1">
      <c r="J1192" s="169"/>
      <c r="K1192" s="31"/>
      <c r="L1192" s="31"/>
    </row>
    <row r="1193" spans="10:12" ht="27.75" customHeight="1">
      <c r="J1193" s="169"/>
      <c r="K1193" s="31"/>
      <c r="L1193" s="31"/>
    </row>
    <row r="1194" spans="10:12" ht="27.75" customHeight="1">
      <c r="J1194" s="169"/>
      <c r="K1194" s="31"/>
      <c r="L1194" s="31"/>
    </row>
    <row r="1195" spans="10:12" ht="27.75" customHeight="1">
      <c r="J1195" s="169"/>
      <c r="K1195" s="31"/>
      <c r="L1195" s="31"/>
    </row>
    <row r="1196" spans="10:12" ht="27.75" customHeight="1">
      <c r="J1196" s="169"/>
      <c r="K1196" s="31"/>
      <c r="L1196" s="31"/>
    </row>
    <row r="1197" spans="10:12" ht="27.75" customHeight="1">
      <c r="J1197" s="169"/>
      <c r="K1197" s="31"/>
      <c r="L1197" s="31"/>
    </row>
    <row r="1198" spans="10:12" ht="27.75" customHeight="1">
      <c r="J1198" s="169"/>
      <c r="K1198" s="31"/>
      <c r="L1198" s="31"/>
    </row>
    <row r="1199" spans="10:12" ht="27.75" customHeight="1">
      <c r="J1199" s="169"/>
      <c r="K1199" s="31"/>
      <c r="L1199" s="31"/>
    </row>
    <row r="1200" spans="10:12" ht="27.75" customHeight="1">
      <c r="J1200" s="169"/>
      <c r="K1200" s="31"/>
      <c r="L1200" s="31"/>
    </row>
    <row r="1201" spans="10:12" ht="27.75" customHeight="1">
      <c r="J1201" s="169"/>
      <c r="K1201" s="31"/>
      <c r="L1201" s="31"/>
    </row>
    <row r="1202" spans="10:12" ht="27.75" customHeight="1">
      <c r="J1202" s="169"/>
      <c r="K1202" s="31"/>
      <c r="L1202" s="31"/>
    </row>
    <row r="1203" spans="10:12" ht="27.75" customHeight="1">
      <c r="J1203" s="169"/>
      <c r="K1203" s="31"/>
      <c r="L1203" s="31"/>
    </row>
    <row r="1204" spans="10:12" ht="27.75" customHeight="1">
      <c r="J1204" s="169"/>
      <c r="K1204" s="31"/>
      <c r="L1204" s="31"/>
    </row>
    <row r="1205" spans="10:12" ht="27.75" customHeight="1">
      <c r="J1205" s="169"/>
      <c r="K1205" s="31"/>
      <c r="L1205" s="31"/>
    </row>
    <row r="1206" spans="10:12" ht="27.75" customHeight="1">
      <c r="J1206" s="169"/>
      <c r="K1206" s="31"/>
      <c r="L1206" s="31"/>
    </row>
    <row r="1207" spans="10:12" ht="27.75" customHeight="1">
      <c r="J1207" s="169"/>
      <c r="K1207" s="31"/>
      <c r="L1207" s="31"/>
    </row>
    <row r="1208" spans="10:12" ht="27.75" customHeight="1">
      <c r="J1208" s="169"/>
      <c r="K1208" s="31"/>
      <c r="L1208" s="31"/>
    </row>
    <row r="1209" spans="10:12" ht="27.75" customHeight="1">
      <c r="J1209" s="169"/>
      <c r="K1209" s="31"/>
      <c r="L1209" s="31"/>
    </row>
    <row r="1210" spans="10:12" ht="27.75" customHeight="1">
      <c r="J1210" s="169"/>
      <c r="K1210" s="31"/>
      <c r="L1210" s="31"/>
    </row>
    <row r="1211" spans="10:12" ht="27.75" customHeight="1">
      <c r="J1211" s="169"/>
      <c r="K1211" s="31"/>
      <c r="L1211" s="31"/>
    </row>
    <row r="1212" spans="10:12" ht="27.75" customHeight="1">
      <c r="J1212" s="169"/>
      <c r="K1212" s="31"/>
      <c r="L1212" s="31"/>
    </row>
    <row r="1213" spans="10:12" ht="27.75" customHeight="1">
      <c r="J1213" s="169"/>
      <c r="K1213" s="31"/>
      <c r="L1213" s="31"/>
    </row>
    <row r="1214" spans="10:12" ht="27.75" customHeight="1">
      <c r="J1214" s="169"/>
      <c r="K1214" s="31"/>
      <c r="L1214" s="31"/>
    </row>
    <row r="1215" spans="10:12" ht="27.75" customHeight="1">
      <c r="J1215" s="169"/>
      <c r="K1215" s="31"/>
      <c r="L1215" s="31"/>
    </row>
    <row r="1216" spans="10:12" ht="27.75" customHeight="1">
      <c r="J1216" s="169"/>
      <c r="K1216" s="31"/>
      <c r="L1216" s="31"/>
    </row>
    <row r="1217" spans="10:12" ht="27.75" customHeight="1">
      <c r="J1217" s="169"/>
      <c r="K1217" s="31"/>
      <c r="L1217" s="31"/>
    </row>
    <row r="1218" spans="10:12" ht="27.75" customHeight="1">
      <c r="J1218" s="169"/>
      <c r="K1218" s="31"/>
      <c r="L1218" s="31"/>
    </row>
    <row r="1219" spans="10:12" ht="27.75" customHeight="1">
      <c r="J1219" s="169"/>
      <c r="K1219" s="31"/>
      <c r="L1219" s="31"/>
    </row>
    <row r="1220" spans="10:12" ht="27.75" customHeight="1">
      <c r="J1220" s="169"/>
      <c r="K1220" s="31"/>
      <c r="L1220" s="31"/>
    </row>
    <row r="1221" spans="10:12" ht="27.75" customHeight="1">
      <c r="J1221" s="169"/>
      <c r="K1221" s="31"/>
      <c r="L1221" s="31"/>
    </row>
    <row r="1222" spans="10:12" ht="27.75" customHeight="1">
      <c r="J1222" s="169"/>
      <c r="K1222" s="31"/>
      <c r="L1222" s="31"/>
    </row>
    <row r="1223" spans="10:12" ht="27.75" customHeight="1">
      <c r="J1223" s="169"/>
      <c r="K1223" s="31"/>
      <c r="L1223" s="31"/>
    </row>
    <row r="1224" spans="10:12" ht="27.75" customHeight="1">
      <c r="J1224" s="169"/>
      <c r="K1224" s="31"/>
      <c r="L1224" s="31"/>
    </row>
    <row r="1225" spans="10:12" ht="27.75" customHeight="1">
      <c r="J1225" s="169"/>
      <c r="K1225" s="31"/>
      <c r="L1225" s="31"/>
    </row>
    <row r="1226" spans="10:12" ht="27.75" customHeight="1">
      <c r="J1226" s="169"/>
      <c r="K1226" s="31"/>
      <c r="L1226" s="31"/>
    </row>
    <row r="1227" spans="10:12" ht="27.75" customHeight="1">
      <c r="J1227" s="169"/>
      <c r="K1227" s="31"/>
      <c r="L1227" s="31"/>
    </row>
    <row r="1228" spans="10:12" ht="27.75" customHeight="1">
      <c r="J1228" s="169"/>
      <c r="K1228" s="31"/>
      <c r="L1228" s="31"/>
    </row>
    <row r="1229" spans="10:12" ht="27.75" customHeight="1">
      <c r="J1229" s="169"/>
      <c r="K1229" s="31"/>
      <c r="L1229" s="31"/>
    </row>
    <row r="1230" spans="10:12" ht="27.75" customHeight="1">
      <c r="J1230" s="169"/>
      <c r="K1230" s="31"/>
      <c r="L1230" s="31"/>
    </row>
    <row r="1231" spans="10:12" ht="27.75" customHeight="1">
      <c r="J1231" s="169"/>
      <c r="K1231" s="31"/>
      <c r="L1231" s="31"/>
    </row>
    <row r="1232" spans="10:12" ht="27.75" customHeight="1">
      <c r="J1232" s="169"/>
      <c r="K1232" s="31"/>
      <c r="L1232" s="31"/>
    </row>
    <row r="1233" spans="10:12" ht="27.75" customHeight="1">
      <c r="J1233" s="169"/>
      <c r="K1233" s="31"/>
      <c r="L1233" s="31"/>
    </row>
    <row r="1234" spans="10:12" ht="27.75" customHeight="1">
      <c r="J1234" s="169"/>
      <c r="K1234" s="31"/>
      <c r="L1234" s="31"/>
    </row>
    <row r="1235" spans="10:12" ht="27.75" customHeight="1">
      <c r="J1235" s="169"/>
      <c r="K1235" s="31"/>
      <c r="L1235" s="31"/>
    </row>
    <row r="1236" spans="10:12" ht="27.75" customHeight="1">
      <c r="J1236" s="169"/>
      <c r="K1236" s="31"/>
      <c r="L1236" s="31"/>
    </row>
    <row r="1237" spans="10:12" ht="27.75" customHeight="1">
      <c r="J1237" s="169"/>
      <c r="K1237" s="31"/>
      <c r="L1237" s="31"/>
    </row>
    <row r="1238" spans="10:12" ht="27.75" customHeight="1">
      <c r="J1238" s="169"/>
      <c r="K1238" s="31"/>
      <c r="L1238" s="31"/>
    </row>
    <row r="1239" spans="10:12" ht="27.75" customHeight="1">
      <c r="J1239" s="169"/>
      <c r="K1239" s="31"/>
      <c r="L1239" s="31"/>
    </row>
    <row r="1240" spans="10:12" ht="27.75" customHeight="1">
      <c r="J1240" s="169"/>
      <c r="K1240" s="31"/>
      <c r="L1240" s="31"/>
    </row>
    <row r="1241" spans="10:12" ht="27.75" customHeight="1">
      <c r="J1241" s="169"/>
      <c r="K1241" s="31"/>
      <c r="L1241" s="31"/>
    </row>
    <row r="1242" spans="10:12" ht="27.75" customHeight="1">
      <c r="J1242" s="169"/>
      <c r="K1242" s="31"/>
      <c r="L1242" s="31"/>
    </row>
    <row r="1243" spans="10:12" ht="27.75" customHeight="1">
      <c r="J1243" s="169"/>
      <c r="K1243" s="31"/>
      <c r="L1243" s="31"/>
    </row>
    <row r="1244" spans="10:12" ht="27.75" customHeight="1">
      <c r="J1244" s="169"/>
      <c r="K1244" s="31"/>
      <c r="L1244" s="31"/>
    </row>
    <row r="1245" spans="10:12" ht="27.75" customHeight="1">
      <c r="J1245" s="169"/>
      <c r="K1245" s="31"/>
      <c r="L1245" s="31"/>
    </row>
    <row r="1246" spans="10:12" ht="27.75" customHeight="1">
      <c r="J1246" s="169"/>
      <c r="K1246" s="31"/>
      <c r="L1246" s="31"/>
    </row>
    <row r="1247" spans="10:12" ht="27.75" customHeight="1">
      <c r="J1247" s="169"/>
      <c r="K1247" s="31"/>
      <c r="L1247" s="31"/>
    </row>
    <row r="1248" spans="10:12" ht="27.75" customHeight="1">
      <c r="J1248" s="169"/>
      <c r="K1248" s="31"/>
      <c r="L1248" s="31"/>
    </row>
    <row r="1249" spans="10:12" ht="27.75" customHeight="1">
      <c r="J1249" s="169"/>
      <c r="K1249" s="31"/>
      <c r="L1249" s="31"/>
    </row>
    <row r="1250" spans="10:12" ht="27.75" customHeight="1">
      <c r="J1250" s="169"/>
      <c r="K1250" s="31"/>
      <c r="L1250" s="31"/>
    </row>
    <row r="1251" spans="10:12" ht="27.75" customHeight="1">
      <c r="J1251" s="169"/>
      <c r="K1251" s="31"/>
      <c r="L1251" s="31"/>
    </row>
    <row r="1252" spans="10:12" ht="27.75" customHeight="1">
      <c r="J1252" s="169"/>
      <c r="K1252" s="31"/>
      <c r="L1252" s="31"/>
    </row>
    <row r="1253" spans="10:12" ht="27.75" customHeight="1">
      <c r="J1253" s="169"/>
      <c r="K1253" s="31"/>
      <c r="L1253" s="31"/>
    </row>
    <row r="1254" spans="10:12" ht="27.75" customHeight="1">
      <c r="J1254" s="169"/>
      <c r="K1254" s="31"/>
      <c r="L1254" s="31"/>
    </row>
    <row r="1255" spans="10:12" ht="27.75" customHeight="1">
      <c r="J1255" s="169"/>
      <c r="K1255" s="31"/>
      <c r="L1255" s="31"/>
    </row>
    <row r="1256" spans="10:12" ht="27.75" customHeight="1">
      <c r="J1256" s="169"/>
      <c r="K1256" s="31"/>
      <c r="L1256" s="31"/>
    </row>
    <row r="1257" spans="10:12" ht="27.75" customHeight="1">
      <c r="J1257" s="169"/>
      <c r="K1257" s="31"/>
      <c r="L1257" s="31"/>
    </row>
    <row r="1258" spans="10:12" ht="27.75" customHeight="1">
      <c r="J1258" s="169"/>
      <c r="K1258" s="31"/>
      <c r="L1258" s="31"/>
    </row>
    <row r="1259" spans="10:12" ht="27.75" customHeight="1">
      <c r="J1259" s="169"/>
      <c r="K1259" s="31"/>
      <c r="L1259" s="31"/>
    </row>
    <row r="1260" spans="10:12" ht="27.75" customHeight="1">
      <c r="J1260" s="169"/>
      <c r="K1260" s="31"/>
      <c r="L1260" s="31"/>
    </row>
    <row r="1261" spans="10:12" ht="27.75" customHeight="1">
      <c r="J1261" s="169"/>
      <c r="K1261" s="31"/>
      <c r="L1261" s="31"/>
    </row>
    <row r="1262" spans="10:12" ht="27.75" customHeight="1">
      <c r="J1262" s="169"/>
      <c r="K1262" s="31"/>
      <c r="L1262" s="31"/>
    </row>
    <row r="1263" spans="10:12" ht="27.75" customHeight="1">
      <c r="J1263" s="169"/>
      <c r="K1263" s="31"/>
      <c r="L1263" s="31"/>
    </row>
    <row r="1264" spans="10:12" ht="27.75" customHeight="1">
      <c r="J1264" s="169"/>
      <c r="K1264" s="31"/>
      <c r="L1264" s="31"/>
    </row>
    <row r="1265" spans="10:12" ht="27.75" customHeight="1">
      <c r="J1265" s="169"/>
      <c r="K1265" s="31"/>
      <c r="L1265" s="31"/>
    </row>
    <row r="1266" spans="10:12" ht="27.75" customHeight="1">
      <c r="J1266" s="169"/>
      <c r="K1266" s="31"/>
      <c r="L1266" s="31"/>
    </row>
    <row r="1267" spans="10:12" ht="27.75" customHeight="1">
      <c r="J1267" s="169"/>
      <c r="K1267" s="31"/>
      <c r="L1267" s="31"/>
    </row>
    <row r="1268" spans="10:12" ht="27.75" customHeight="1">
      <c r="J1268" s="169"/>
      <c r="K1268" s="31"/>
      <c r="L1268" s="31"/>
    </row>
    <row r="1269" spans="10:12" ht="27.75" customHeight="1">
      <c r="J1269" s="169"/>
      <c r="K1269" s="31"/>
      <c r="L1269" s="31"/>
    </row>
    <row r="1270" spans="10:12" ht="27.75" customHeight="1">
      <c r="J1270" s="169"/>
      <c r="K1270" s="31"/>
      <c r="L1270" s="31"/>
    </row>
    <row r="1271" spans="10:12" ht="27.75" customHeight="1">
      <c r="J1271" s="169"/>
      <c r="K1271" s="31"/>
      <c r="L1271" s="31"/>
    </row>
    <row r="1272" spans="10:12" ht="27.75" customHeight="1">
      <c r="J1272" s="169"/>
      <c r="K1272" s="31"/>
      <c r="L1272" s="31"/>
    </row>
    <row r="1273" spans="10:12" ht="27.75" customHeight="1">
      <c r="J1273" s="169"/>
      <c r="K1273" s="31"/>
      <c r="L1273" s="31"/>
    </row>
    <row r="1274" spans="10:12" ht="27.75" customHeight="1">
      <c r="J1274" s="169"/>
      <c r="K1274" s="31"/>
      <c r="L1274" s="31"/>
    </row>
    <row r="1275" spans="10:12" ht="27.75" customHeight="1">
      <c r="J1275" s="169"/>
      <c r="K1275" s="31"/>
      <c r="L1275" s="31"/>
    </row>
    <row r="1276" spans="10:12" ht="27.75" customHeight="1">
      <c r="J1276" s="169"/>
      <c r="K1276" s="31"/>
      <c r="L1276" s="31"/>
    </row>
    <row r="1277" spans="10:12" ht="27.75" customHeight="1">
      <c r="J1277" s="169"/>
      <c r="K1277" s="31"/>
      <c r="L1277" s="31"/>
    </row>
    <row r="1278" spans="10:12" ht="27.75" customHeight="1">
      <c r="J1278" s="169"/>
      <c r="K1278" s="31"/>
      <c r="L1278" s="31"/>
    </row>
    <row r="1279" spans="10:12" ht="27.75" customHeight="1">
      <c r="J1279" s="169"/>
      <c r="K1279" s="31"/>
      <c r="L1279" s="31"/>
    </row>
    <row r="1280" spans="10:12" ht="27.75" customHeight="1">
      <c r="J1280" s="169"/>
      <c r="K1280" s="31"/>
      <c r="L1280" s="31"/>
    </row>
    <row r="1281" spans="10:12" ht="27.75" customHeight="1">
      <c r="J1281" s="169"/>
      <c r="K1281" s="31"/>
      <c r="L1281" s="31"/>
    </row>
    <row r="1282" spans="10:12" ht="27.75" customHeight="1">
      <c r="J1282" s="169"/>
      <c r="K1282" s="31"/>
      <c r="L1282" s="31"/>
    </row>
    <row r="1283" spans="10:12" ht="27.75" customHeight="1">
      <c r="J1283" s="169"/>
      <c r="K1283" s="31"/>
      <c r="L1283" s="31"/>
    </row>
    <row r="1284" spans="10:12" ht="27.75" customHeight="1">
      <c r="J1284" s="169"/>
      <c r="K1284" s="31"/>
      <c r="L1284" s="31"/>
    </row>
    <row r="1285" spans="10:12" ht="27.75" customHeight="1">
      <c r="J1285" s="169"/>
      <c r="K1285" s="31"/>
      <c r="L1285" s="31"/>
    </row>
    <row r="1286" spans="10:12" ht="27.75" customHeight="1">
      <c r="J1286" s="169"/>
      <c r="K1286" s="31"/>
      <c r="L1286" s="31"/>
    </row>
    <row r="1287" spans="10:12" ht="27.75" customHeight="1">
      <c r="J1287" s="169"/>
      <c r="K1287" s="31"/>
      <c r="L1287" s="31"/>
    </row>
    <row r="1288" spans="10:12" ht="27.75" customHeight="1">
      <c r="J1288" s="169"/>
      <c r="K1288" s="31"/>
      <c r="L1288" s="31"/>
    </row>
    <row r="1289" spans="10:12" ht="27.75" customHeight="1">
      <c r="J1289" s="169"/>
      <c r="K1289" s="31"/>
      <c r="L1289" s="31"/>
    </row>
    <row r="1290" spans="10:12" ht="27.75" customHeight="1">
      <c r="J1290" s="169"/>
      <c r="K1290" s="31"/>
      <c r="L1290" s="31"/>
    </row>
    <row r="1291" spans="10:12" ht="27.75" customHeight="1">
      <c r="J1291" s="169"/>
      <c r="K1291" s="31"/>
      <c r="L1291" s="31"/>
    </row>
    <row r="1292" spans="10:12" ht="27.75" customHeight="1">
      <c r="J1292" s="169"/>
      <c r="K1292" s="31"/>
      <c r="L1292" s="31"/>
    </row>
    <row r="1293" spans="10:12" ht="27.75" customHeight="1">
      <c r="J1293" s="169"/>
      <c r="K1293" s="31"/>
      <c r="L1293" s="31"/>
    </row>
    <row r="1294" spans="10:12" ht="27.75" customHeight="1">
      <c r="J1294" s="169"/>
      <c r="K1294" s="31"/>
      <c r="L1294" s="31"/>
    </row>
    <row r="1295" spans="10:12" ht="27.75" customHeight="1">
      <c r="J1295" s="169"/>
      <c r="K1295" s="31"/>
      <c r="L1295" s="31"/>
    </row>
    <row r="1296" spans="10:12" ht="27.75" customHeight="1">
      <c r="J1296" s="169"/>
      <c r="K1296" s="31"/>
      <c r="L1296" s="31"/>
    </row>
    <row r="1297" spans="10:12" ht="27.75" customHeight="1">
      <c r="J1297" s="169"/>
      <c r="K1297" s="31"/>
      <c r="L1297" s="31"/>
    </row>
    <row r="1298" spans="10:12" ht="27.75" customHeight="1">
      <c r="J1298" s="169"/>
      <c r="K1298" s="31"/>
      <c r="L1298" s="31"/>
    </row>
    <row r="1299" spans="10:12" ht="27.75" customHeight="1">
      <c r="J1299" s="169"/>
      <c r="K1299" s="31"/>
      <c r="L1299" s="31"/>
    </row>
    <row r="1300" spans="10:12" ht="27.75" customHeight="1">
      <c r="J1300" s="169"/>
      <c r="K1300" s="31"/>
      <c r="L1300" s="31"/>
    </row>
    <row r="1301" spans="10:12" ht="27.75" customHeight="1">
      <c r="J1301" s="169"/>
      <c r="K1301" s="31"/>
      <c r="L1301" s="31"/>
    </row>
    <row r="1302" spans="10:12" ht="27.75" customHeight="1">
      <c r="J1302" s="169"/>
      <c r="K1302" s="31"/>
      <c r="L1302" s="31"/>
    </row>
    <row r="1303" spans="10:12" ht="27.75" customHeight="1">
      <c r="J1303" s="169"/>
      <c r="K1303" s="31"/>
      <c r="L1303" s="31"/>
    </row>
    <row r="1304" spans="10:12" ht="27.75" customHeight="1">
      <c r="J1304" s="169"/>
      <c r="K1304" s="31"/>
      <c r="L1304" s="31"/>
    </row>
    <row r="1305" spans="10:12" ht="27.75" customHeight="1">
      <c r="J1305" s="169"/>
      <c r="K1305" s="31"/>
      <c r="L1305" s="31"/>
    </row>
    <row r="1306" spans="10:12" ht="27.75" customHeight="1">
      <c r="J1306" s="169"/>
      <c r="K1306" s="31"/>
      <c r="L1306" s="31"/>
    </row>
    <row r="1307" spans="10:12" ht="27.75" customHeight="1">
      <c r="J1307" s="169"/>
      <c r="K1307" s="31"/>
      <c r="L1307" s="31"/>
    </row>
    <row r="1308" spans="10:12" ht="27.75" customHeight="1">
      <c r="J1308" s="169"/>
      <c r="K1308" s="31"/>
      <c r="L1308" s="31"/>
    </row>
    <row r="1309" spans="10:12" ht="27.75" customHeight="1">
      <c r="J1309" s="169"/>
      <c r="K1309" s="31"/>
      <c r="L1309" s="31"/>
    </row>
    <row r="1310" spans="10:12" ht="27.75" customHeight="1">
      <c r="J1310" s="169"/>
      <c r="K1310" s="31"/>
      <c r="L1310" s="31"/>
    </row>
    <row r="1311" spans="10:12" ht="27.75" customHeight="1">
      <c r="J1311" s="169"/>
      <c r="K1311" s="31"/>
      <c r="L1311" s="31"/>
    </row>
    <row r="1312" spans="10:12" ht="27.75" customHeight="1">
      <c r="J1312" s="169"/>
      <c r="K1312" s="31"/>
      <c r="L1312" s="31"/>
    </row>
    <row r="1313" spans="10:12" ht="27.75" customHeight="1">
      <c r="J1313" s="169"/>
      <c r="K1313" s="31"/>
      <c r="L1313" s="31"/>
    </row>
    <row r="1314" spans="10:12" ht="27.75" customHeight="1">
      <c r="J1314" s="169"/>
      <c r="K1314" s="31"/>
      <c r="L1314" s="31"/>
    </row>
    <row r="1315" spans="10:12" ht="27.75" customHeight="1">
      <c r="J1315" s="169"/>
      <c r="K1315" s="31"/>
      <c r="L1315" s="31"/>
    </row>
    <row r="1316" spans="10:12" ht="27.75" customHeight="1">
      <c r="J1316" s="169"/>
      <c r="K1316" s="31"/>
      <c r="L1316" s="31"/>
    </row>
    <row r="1317" spans="10:12" ht="27.75" customHeight="1">
      <c r="J1317" s="169"/>
      <c r="K1317" s="31"/>
      <c r="L1317" s="31"/>
    </row>
    <row r="1318" spans="10:12" ht="27.75" customHeight="1">
      <c r="J1318" s="169"/>
      <c r="K1318" s="31"/>
      <c r="L1318" s="31"/>
    </row>
    <row r="1319" spans="10:12" ht="27.75" customHeight="1">
      <c r="J1319" s="169"/>
      <c r="K1319" s="31"/>
      <c r="L1319" s="31"/>
    </row>
    <row r="1320" spans="10:12" ht="27.75" customHeight="1">
      <c r="J1320" s="169"/>
      <c r="K1320" s="31"/>
      <c r="L1320" s="31"/>
    </row>
    <row r="1321" spans="10:12" ht="27.75" customHeight="1">
      <c r="J1321" s="169"/>
      <c r="K1321" s="31"/>
      <c r="L1321" s="31"/>
    </row>
    <row r="1322" spans="10:12" ht="27.75" customHeight="1">
      <c r="J1322" s="169"/>
      <c r="K1322" s="31"/>
      <c r="L1322" s="31"/>
    </row>
    <row r="1323" spans="10:12" ht="27.75" customHeight="1">
      <c r="J1323" s="169"/>
      <c r="K1323" s="31"/>
      <c r="L1323" s="31"/>
    </row>
    <row r="1324" spans="10:12" ht="27.75" customHeight="1">
      <c r="J1324" s="169"/>
      <c r="K1324" s="31"/>
      <c r="L1324" s="31"/>
    </row>
    <row r="1325" spans="10:12" ht="27.75" customHeight="1">
      <c r="J1325" s="169"/>
      <c r="K1325" s="31"/>
      <c r="L1325" s="31"/>
    </row>
    <row r="1326" spans="10:12" ht="27.75" customHeight="1">
      <c r="J1326" s="169"/>
      <c r="K1326" s="31"/>
      <c r="L1326" s="31"/>
    </row>
    <row r="1327" spans="10:12" ht="27.75" customHeight="1">
      <c r="J1327" s="169"/>
      <c r="K1327" s="31"/>
      <c r="L1327" s="31"/>
    </row>
    <row r="1328" spans="10:12" ht="27.75" customHeight="1">
      <c r="J1328" s="169"/>
      <c r="K1328" s="31"/>
      <c r="L1328" s="31"/>
    </row>
    <row r="1329" spans="10:12" ht="27.75" customHeight="1">
      <c r="J1329" s="169"/>
      <c r="K1329" s="31"/>
      <c r="L1329" s="31"/>
    </row>
    <row r="1330" spans="10:12" ht="27.75" customHeight="1">
      <c r="J1330" s="169"/>
      <c r="K1330" s="31"/>
      <c r="L1330" s="31"/>
    </row>
    <row r="1331" spans="10:12" ht="27.75" customHeight="1">
      <c r="J1331" s="169"/>
      <c r="K1331" s="31"/>
      <c r="L1331" s="31"/>
    </row>
    <row r="1332" spans="10:12" ht="27.75" customHeight="1">
      <c r="J1332" s="169"/>
      <c r="K1332" s="31"/>
      <c r="L1332" s="31"/>
    </row>
    <row r="1333" spans="10:12" ht="27.75" customHeight="1">
      <c r="J1333" s="169"/>
      <c r="K1333" s="31"/>
      <c r="L1333" s="31"/>
    </row>
    <row r="1334" spans="10:12" ht="27.75" customHeight="1">
      <c r="J1334" s="169"/>
      <c r="K1334" s="31"/>
      <c r="L1334" s="31"/>
    </row>
    <row r="1335" spans="10:12" ht="27.75" customHeight="1">
      <c r="J1335" s="169"/>
      <c r="K1335" s="31"/>
      <c r="L1335" s="31"/>
    </row>
    <row r="1336" spans="10:12" ht="27.75" customHeight="1">
      <c r="J1336" s="169"/>
      <c r="K1336" s="31"/>
      <c r="L1336" s="31"/>
    </row>
    <row r="1337" spans="10:12" ht="27.75" customHeight="1">
      <c r="J1337" s="169"/>
      <c r="K1337" s="31"/>
      <c r="L1337" s="31"/>
    </row>
    <row r="1338" spans="10:12" ht="27.75" customHeight="1">
      <c r="J1338" s="169"/>
      <c r="K1338" s="31"/>
      <c r="L1338" s="31"/>
    </row>
    <row r="1339" spans="10:12" ht="27.75" customHeight="1">
      <c r="J1339" s="169"/>
      <c r="K1339" s="31"/>
      <c r="L1339" s="31"/>
    </row>
    <row r="1340" spans="10:12" ht="27.75" customHeight="1">
      <c r="J1340" s="169"/>
      <c r="K1340" s="31"/>
      <c r="L1340" s="31"/>
    </row>
    <row r="1341" spans="10:12" ht="27.75" customHeight="1">
      <c r="J1341" s="169"/>
      <c r="K1341" s="31"/>
      <c r="L1341" s="31"/>
    </row>
    <row r="1342" spans="10:12" ht="27.75" customHeight="1">
      <c r="J1342" s="169"/>
      <c r="K1342" s="31"/>
      <c r="L1342" s="31"/>
    </row>
    <row r="1343" spans="10:12" ht="27.75" customHeight="1">
      <c r="J1343" s="169"/>
      <c r="K1343" s="31"/>
      <c r="L1343" s="31"/>
    </row>
    <row r="1344" spans="10:12" ht="27.75" customHeight="1">
      <c r="J1344" s="169"/>
      <c r="K1344" s="31"/>
      <c r="L1344" s="31"/>
    </row>
    <row r="1345" spans="10:12" ht="27.75" customHeight="1">
      <c r="J1345" s="169"/>
      <c r="K1345" s="31"/>
      <c r="L1345" s="31"/>
    </row>
    <row r="1346" spans="10:12" ht="27.75" customHeight="1">
      <c r="J1346" s="169"/>
      <c r="K1346" s="31"/>
      <c r="L1346" s="31"/>
    </row>
    <row r="1347" spans="10:12" ht="27.75" customHeight="1">
      <c r="J1347" s="169"/>
      <c r="K1347" s="31"/>
      <c r="L1347" s="31"/>
    </row>
    <row r="1348" spans="10:12" ht="27.75" customHeight="1">
      <c r="J1348" s="169"/>
      <c r="K1348" s="31"/>
      <c r="L1348" s="31"/>
    </row>
    <row r="1349" spans="10:12" ht="27.75" customHeight="1">
      <c r="J1349" s="169"/>
      <c r="K1349" s="31"/>
      <c r="L1349" s="31"/>
    </row>
    <row r="1350" spans="10:12" ht="27.75" customHeight="1">
      <c r="J1350" s="169"/>
      <c r="K1350" s="31"/>
      <c r="L1350" s="31"/>
    </row>
    <row r="1351" spans="10:12" ht="27.75" customHeight="1">
      <c r="J1351" s="169"/>
      <c r="K1351" s="31"/>
      <c r="L1351" s="31"/>
    </row>
    <row r="1352" spans="10:12" ht="27.75" customHeight="1">
      <c r="J1352" s="169"/>
      <c r="K1352" s="31"/>
      <c r="L1352" s="31"/>
    </row>
    <row r="1353" spans="10:12" ht="27.75" customHeight="1">
      <c r="J1353" s="169"/>
      <c r="K1353" s="31"/>
      <c r="L1353" s="31"/>
    </row>
    <row r="1354" spans="10:12" ht="27.75" customHeight="1">
      <c r="J1354" s="169"/>
      <c r="K1354" s="31"/>
      <c r="L1354" s="31"/>
    </row>
    <row r="1355" spans="10:12" ht="27.75" customHeight="1">
      <c r="J1355" s="169"/>
      <c r="K1355" s="31"/>
      <c r="L1355" s="31"/>
    </row>
    <row r="1356" spans="10:12" ht="27.75" customHeight="1">
      <c r="J1356" s="169"/>
      <c r="K1356" s="31"/>
      <c r="L1356" s="31"/>
    </row>
    <row r="1357" spans="10:12" ht="27.75" customHeight="1">
      <c r="J1357" s="169"/>
      <c r="K1357" s="31"/>
      <c r="L1357" s="31"/>
    </row>
    <row r="1358" spans="10:12" ht="27.75" customHeight="1">
      <c r="J1358" s="169"/>
      <c r="K1358" s="31"/>
      <c r="L1358" s="31"/>
    </row>
    <row r="1359" spans="10:12" ht="27.75" customHeight="1">
      <c r="J1359" s="169"/>
      <c r="K1359" s="31"/>
      <c r="L1359" s="31"/>
    </row>
    <row r="1360" spans="10:12" ht="27.75" customHeight="1">
      <c r="J1360" s="169"/>
      <c r="K1360" s="31"/>
      <c r="L1360" s="31"/>
    </row>
    <row r="1361" spans="10:12" ht="27.75" customHeight="1">
      <c r="J1361" s="169"/>
      <c r="K1361" s="31"/>
      <c r="L1361" s="31"/>
    </row>
    <row r="1362" spans="10:12" ht="27.75" customHeight="1">
      <c r="J1362" s="169"/>
      <c r="K1362" s="31"/>
      <c r="L1362" s="31"/>
    </row>
    <row r="1363" spans="10:12" ht="27.75" customHeight="1">
      <c r="J1363" s="169"/>
      <c r="K1363" s="31"/>
      <c r="L1363" s="31"/>
    </row>
    <row r="1364" spans="10:12" ht="27.75" customHeight="1">
      <c r="J1364" s="169"/>
      <c r="K1364" s="31"/>
      <c r="L1364" s="31"/>
    </row>
    <row r="1365" spans="10:12" ht="27.75" customHeight="1">
      <c r="J1365" s="169"/>
      <c r="K1365" s="31"/>
      <c r="L1365" s="31"/>
    </row>
    <row r="1366" spans="10:12" ht="27.75" customHeight="1">
      <c r="J1366" s="169"/>
      <c r="K1366" s="31"/>
      <c r="L1366" s="31"/>
    </row>
    <row r="1367" spans="10:12" ht="27.75" customHeight="1">
      <c r="J1367" s="169"/>
      <c r="K1367" s="31"/>
      <c r="L1367" s="31"/>
    </row>
    <row r="1368" spans="10:12" ht="27.75" customHeight="1">
      <c r="J1368" s="169"/>
      <c r="K1368" s="31"/>
      <c r="L1368" s="31"/>
    </row>
    <row r="1369" spans="10:12" ht="27.75" customHeight="1">
      <c r="J1369" s="169"/>
      <c r="K1369" s="31"/>
      <c r="L1369" s="31"/>
    </row>
    <row r="1370" spans="10:12" ht="27.75" customHeight="1">
      <c r="J1370" s="169"/>
      <c r="K1370" s="31"/>
      <c r="L1370" s="31"/>
    </row>
    <row r="1371" spans="10:12" ht="27.75" customHeight="1">
      <c r="J1371" s="169"/>
      <c r="K1371" s="31"/>
      <c r="L1371" s="31"/>
    </row>
    <row r="1372" spans="10:12" ht="27.75" customHeight="1">
      <c r="J1372" s="169"/>
      <c r="K1372" s="31"/>
      <c r="L1372" s="31"/>
    </row>
    <row r="1373" spans="10:12" ht="27.75" customHeight="1">
      <c r="J1373" s="169"/>
      <c r="K1373" s="31"/>
      <c r="L1373" s="31"/>
    </row>
    <row r="1374" spans="10:12" ht="27.75" customHeight="1">
      <c r="J1374" s="169"/>
      <c r="K1374" s="31"/>
      <c r="L1374" s="31"/>
    </row>
    <row r="1375" spans="10:12" ht="27.75" customHeight="1">
      <c r="J1375" s="169"/>
      <c r="K1375" s="31"/>
      <c r="L1375" s="31"/>
    </row>
    <row r="1376" spans="10:12" ht="27.75" customHeight="1">
      <c r="J1376" s="169"/>
      <c r="K1376" s="31"/>
      <c r="L1376" s="31"/>
    </row>
    <row r="1377" spans="10:12" ht="27.75" customHeight="1">
      <c r="J1377" s="169"/>
      <c r="K1377" s="31"/>
      <c r="L1377" s="31"/>
    </row>
    <row r="1378" spans="10:12" ht="27.75" customHeight="1">
      <c r="J1378" s="169"/>
      <c r="K1378" s="31"/>
      <c r="L1378" s="31"/>
    </row>
    <row r="1379" spans="10:12" ht="27.75" customHeight="1">
      <c r="J1379" s="169"/>
      <c r="K1379" s="31"/>
      <c r="L1379" s="31"/>
    </row>
    <row r="1380" spans="10:12" ht="27.75" customHeight="1">
      <c r="J1380" s="169"/>
      <c r="K1380" s="31"/>
      <c r="L1380" s="31"/>
    </row>
    <row r="1381" spans="10:12" ht="27.75" customHeight="1">
      <c r="J1381" s="169"/>
      <c r="K1381" s="31"/>
      <c r="L1381" s="31"/>
    </row>
    <row r="1382" spans="10:12" ht="27.75" customHeight="1">
      <c r="J1382" s="169"/>
      <c r="K1382" s="31"/>
      <c r="L1382" s="31"/>
    </row>
    <row r="1383" spans="10:12" ht="27.75" customHeight="1">
      <c r="J1383" s="169"/>
      <c r="K1383" s="31"/>
      <c r="L1383" s="31"/>
    </row>
    <row r="1384" spans="10:12" ht="27.75" customHeight="1">
      <c r="J1384" s="169"/>
      <c r="K1384" s="31"/>
      <c r="L1384" s="31"/>
    </row>
    <row r="1385" spans="10:12" ht="27.75" customHeight="1">
      <c r="J1385" s="169"/>
      <c r="K1385" s="31"/>
      <c r="L1385" s="31"/>
    </row>
    <row r="1386" spans="10:12" ht="27.75" customHeight="1">
      <c r="J1386" s="169"/>
      <c r="K1386" s="31"/>
      <c r="L1386" s="31"/>
    </row>
    <row r="1387" spans="10:12" ht="27.75" customHeight="1">
      <c r="J1387" s="169"/>
      <c r="K1387" s="31"/>
      <c r="L1387" s="31"/>
    </row>
    <row r="1388" spans="10:12" ht="27.75" customHeight="1">
      <c r="J1388" s="169"/>
      <c r="K1388" s="31"/>
      <c r="L1388" s="31"/>
    </row>
    <row r="1389" spans="10:12" ht="27.75" customHeight="1">
      <c r="J1389" s="169"/>
      <c r="K1389" s="31"/>
      <c r="L1389" s="31"/>
    </row>
    <row r="1390" spans="10:12" ht="27.75" customHeight="1">
      <c r="J1390" s="169"/>
      <c r="K1390" s="31"/>
      <c r="L1390" s="31"/>
    </row>
    <row r="1391" spans="10:12" ht="27.75" customHeight="1">
      <c r="J1391" s="169"/>
      <c r="K1391" s="31"/>
      <c r="L1391" s="31"/>
    </row>
    <row r="1392" spans="10:12" ht="27.75" customHeight="1">
      <c r="J1392" s="169"/>
      <c r="K1392" s="31"/>
      <c r="L1392" s="31"/>
    </row>
    <row r="1393" spans="10:12" ht="27.75" customHeight="1">
      <c r="J1393" s="169"/>
      <c r="K1393" s="31"/>
      <c r="L1393" s="31"/>
    </row>
    <row r="1394" spans="10:12" ht="27.75" customHeight="1">
      <c r="J1394" s="169"/>
      <c r="K1394" s="31"/>
      <c r="L1394" s="31"/>
    </row>
    <row r="1395" spans="10:12" ht="27.75" customHeight="1">
      <c r="J1395" s="169"/>
      <c r="K1395" s="31"/>
      <c r="L1395" s="31"/>
    </row>
    <row r="1396" spans="10:12" ht="27.75" customHeight="1">
      <c r="J1396" s="169"/>
      <c r="K1396" s="31"/>
      <c r="L1396" s="31"/>
    </row>
    <row r="1397" spans="10:12" ht="27.75" customHeight="1">
      <c r="J1397" s="169"/>
      <c r="K1397" s="31"/>
      <c r="L1397" s="31"/>
    </row>
    <row r="1398" spans="10:12" ht="27.75" customHeight="1">
      <c r="J1398" s="169"/>
      <c r="K1398" s="31"/>
      <c r="L1398" s="31"/>
    </row>
    <row r="1399" spans="10:12" ht="27.75" customHeight="1">
      <c r="J1399" s="169"/>
      <c r="K1399" s="31"/>
      <c r="L1399" s="31"/>
    </row>
    <row r="1400" spans="10:12" ht="27.75" customHeight="1">
      <c r="J1400" s="169"/>
      <c r="K1400" s="31"/>
      <c r="L1400" s="31"/>
    </row>
    <row r="1401" spans="10:12" ht="27.75" customHeight="1">
      <c r="J1401" s="169"/>
      <c r="K1401" s="31"/>
      <c r="L1401" s="31"/>
    </row>
    <row r="1402" spans="10:12" ht="27.75" customHeight="1">
      <c r="J1402" s="169"/>
      <c r="K1402" s="31"/>
      <c r="L1402" s="31"/>
    </row>
    <row r="1403" spans="10:12" ht="27.75" customHeight="1">
      <c r="J1403" s="169"/>
      <c r="K1403" s="31"/>
      <c r="L1403" s="31"/>
    </row>
    <row r="1404" spans="10:12" ht="27.75" customHeight="1">
      <c r="J1404" s="169"/>
      <c r="K1404" s="31"/>
      <c r="L1404" s="31"/>
    </row>
    <row r="1405" spans="10:12" ht="27.75" customHeight="1">
      <c r="J1405" s="169"/>
      <c r="K1405" s="31"/>
      <c r="L1405" s="31"/>
    </row>
    <row r="1406" spans="10:12" ht="27.75" customHeight="1">
      <c r="J1406" s="169"/>
      <c r="K1406" s="31"/>
      <c r="L1406" s="31"/>
    </row>
    <row r="1407" spans="10:12" ht="27.75" customHeight="1">
      <c r="J1407" s="169"/>
      <c r="K1407" s="31"/>
      <c r="L1407" s="31"/>
    </row>
    <row r="1408" spans="10:12" ht="27.75" customHeight="1">
      <c r="J1408" s="169"/>
      <c r="K1408" s="31"/>
      <c r="L1408" s="31"/>
    </row>
    <row r="1409" spans="10:12" ht="27.75" customHeight="1">
      <c r="J1409" s="169"/>
      <c r="K1409" s="31"/>
      <c r="L1409" s="31"/>
    </row>
    <row r="1410" spans="10:12" ht="27.75" customHeight="1">
      <c r="J1410" s="169"/>
      <c r="K1410" s="31"/>
      <c r="L1410" s="31"/>
    </row>
    <row r="1411" spans="10:12" ht="27.75" customHeight="1">
      <c r="J1411" s="169"/>
      <c r="K1411" s="31"/>
      <c r="L1411" s="31"/>
    </row>
    <row r="1412" spans="10:12" ht="27.75" customHeight="1">
      <c r="J1412" s="169"/>
      <c r="K1412" s="31"/>
      <c r="L1412" s="31"/>
    </row>
    <row r="1413" spans="10:12" ht="27.75" customHeight="1">
      <c r="J1413" s="169"/>
      <c r="K1413" s="31"/>
      <c r="L1413" s="31"/>
    </row>
    <row r="1414" spans="10:12" ht="27.75" customHeight="1">
      <c r="J1414" s="169"/>
      <c r="K1414" s="31"/>
      <c r="L1414" s="31"/>
    </row>
    <row r="1415" spans="10:12" ht="27.75" customHeight="1">
      <c r="J1415" s="169"/>
      <c r="K1415" s="31"/>
      <c r="L1415" s="31"/>
    </row>
    <row r="1416" spans="10:12" ht="27.75" customHeight="1">
      <c r="J1416" s="169"/>
      <c r="K1416" s="31"/>
      <c r="L1416" s="31"/>
    </row>
    <row r="1417" spans="10:12" ht="27.75" customHeight="1">
      <c r="J1417" s="169"/>
      <c r="K1417" s="31"/>
      <c r="L1417" s="31"/>
    </row>
    <row r="1418" spans="10:12" ht="27.75" customHeight="1">
      <c r="J1418" s="169"/>
      <c r="K1418" s="31"/>
      <c r="L1418" s="31"/>
    </row>
    <row r="1419" spans="10:12" ht="27.75" customHeight="1">
      <c r="J1419" s="169"/>
      <c r="K1419" s="31"/>
      <c r="L1419" s="31"/>
    </row>
    <row r="1420" spans="10:12" ht="27.75" customHeight="1">
      <c r="J1420" s="169"/>
      <c r="K1420" s="31"/>
      <c r="L1420" s="31"/>
    </row>
    <row r="1421" spans="10:12" ht="27.75" customHeight="1">
      <c r="J1421" s="169"/>
      <c r="K1421" s="31"/>
      <c r="L1421" s="31"/>
    </row>
    <row r="1422" spans="10:12" ht="27.75" customHeight="1">
      <c r="J1422" s="169"/>
      <c r="K1422" s="31"/>
      <c r="L1422" s="31"/>
    </row>
    <row r="1423" spans="10:12" ht="27.75" customHeight="1">
      <c r="J1423" s="169"/>
      <c r="K1423" s="31"/>
      <c r="L1423" s="31"/>
    </row>
    <row r="1424" spans="10:12" ht="27.75" customHeight="1">
      <c r="J1424" s="169"/>
      <c r="K1424" s="31"/>
      <c r="L1424" s="31"/>
    </row>
    <row r="1425" spans="10:12" ht="27.75" customHeight="1">
      <c r="J1425" s="169"/>
      <c r="K1425" s="31"/>
      <c r="L1425" s="31"/>
    </row>
    <row r="1426" spans="10:12" ht="27.75" customHeight="1">
      <c r="J1426" s="169"/>
      <c r="K1426" s="31"/>
      <c r="L1426" s="31"/>
    </row>
    <row r="1427" spans="10:12" ht="27.75" customHeight="1">
      <c r="J1427" s="169"/>
      <c r="K1427" s="31"/>
      <c r="L1427" s="31"/>
    </row>
    <row r="1428" spans="10:12" ht="27.75" customHeight="1">
      <c r="J1428" s="169"/>
      <c r="K1428" s="31"/>
      <c r="L1428" s="31"/>
    </row>
    <row r="1429" spans="10:12" ht="27.75" customHeight="1">
      <c r="J1429" s="169"/>
      <c r="K1429" s="31"/>
      <c r="L1429" s="31"/>
    </row>
    <row r="1430" spans="10:12" ht="27.75" customHeight="1">
      <c r="J1430" s="169"/>
      <c r="K1430" s="31"/>
      <c r="L1430" s="31"/>
    </row>
    <row r="1431" spans="10:12" ht="27.75" customHeight="1">
      <c r="J1431" s="169"/>
      <c r="K1431" s="31"/>
      <c r="L1431" s="31"/>
    </row>
    <row r="1432" spans="10:12" ht="27.75" customHeight="1">
      <c r="J1432" s="169"/>
      <c r="K1432" s="31"/>
      <c r="L1432" s="31"/>
    </row>
    <row r="1433" spans="10:12" ht="27.75" customHeight="1">
      <c r="J1433" s="169"/>
      <c r="K1433" s="31"/>
      <c r="L1433" s="31"/>
    </row>
    <row r="1434" spans="10:12" ht="27.75" customHeight="1">
      <c r="J1434" s="169"/>
      <c r="K1434" s="31"/>
      <c r="L1434" s="31"/>
    </row>
    <row r="1435" spans="10:12" ht="27.75" customHeight="1">
      <c r="J1435" s="169"/>
      <c r="K1435" s="31"/>
      <c r="L1435" s="31"/>
    </row>
    <row r="1436" spans="10:12" ht="27.75" customHeight="1">
      <c r="J1436" s="169"/>
      <c r="K1436" s="31"/>
      <c r="L1436" s="31"/>
    </row>
    <row r="1437" spans="10:12" ht="27.75" customHeight="1">
      <c r="J1437" s="169"/>
      <c r="K1437" s="31"/>
      <c r="L1437" s="31"/>
    </row>
    <row r="1438" spans="10:12" ht="27.75" customHeight="1">
      <c r="J1438" s="169"/>
      <c r="K1438" s="31"/>
      <c r="L1438" s="31"/>
    </row>
    <row r="1439" spans="10:12" ht="27.75" customHeight="1">
      <c r="J1439" s="169"/>
      <c r="K1439" s="31"/>
      <c r="L1439" s="31"/>
    </row>
    <row r="1440" spans="10:12" ht="27.75" customHeight="1">
      <c r="J1440" s="169"/>
      <c r="K1440" s="31"/>
      <c r="L1440" s="31"/>
    </row>
    <row r="1441" spans="10:12" ht="27.75" customHeight="1">
      <c r="J1441" s="169"/>
      <c r="K1441" s="31"/>
      <c r="L1441" s="31"/>
    </row>
    <row r="1442" spans="10:12" ht="27.75" customHeight="1">
      <c r="J1442" s="169"/>
      <c r="K1442" s="31"/>
      <c r="L1442" s="31"/>
    </row>
    <row r="1443" spans="10:12" ht="27.75" customHeight="1">
      <c r="J1443" s="169"/>
      <c r="K1443" s="31"/>
      <c r="L1443" s="31"/>
    </row>
    <row r="1444" spans="10:12" ht="27.75" customHeight="1">
      <c r="J1444" s="169"/>
      <c r="K1444" s="31"/>
      <c r="L1444" s="31"/>
    </row>
    <row r="1445" spans="10:12" ht="27.75" customHeight="1">
      <c r="J1445" s="169"/>
      <c r="K1445" s="31"/>
      <c r="L1445" s="31"/>
    </row>
    <row r="1446" spans="10:12" ht="27.75" customHeight="1">
      <c r="J1446" s="169"/>
      <c r="K1446" s="31"/>
      <c r="L1446" s="31"/>
    </row>
    <row r="1447" spans="10:12" ht="27.75" customHeight="1">
      <c r="J1447" s="169"/>
      <c r="K1447" s="31"/>
      <c r="L1447" s="31"/>
    </row>
    <row r="1448" spans="10:12" ht="27.75" customHeight="1">
      <c r="J1448" s="169"/>
      <c r="K1448" s="31"/>
      <c r="L1448" s="31"/>
    </row>
    <row r="1449" spans="10:12" ht="27.75" customHeight="1">
      <c r="J1449" s="169"/>
      <c r="K1449" s="31"/>
      <c r="L1449" s="31"/>
    </row>
    <row r="1450" spans="10:12" ht="27.75" customHeight="1">
      <c r="J1450" s="169"/>
      <c r="K1450" s="31"/>
      <c r="L1450" s="31"/>
    </row>
    <row r="1451" spans="10:12" ht="27.75" customHeight="1">
      <c r="J1451" s="169"/>
      <c r="K1451" s="31"/>
      <c r="L1451" s="31"/>
    </row>
    <row r="1452" spans="10:12" ht="27.75" customHeight="1">
      <c r="J1452" s="169"/>
      <c r="K1452" s="31"/>
      <c r="L1452" s="31"/>
    </row>
    <row r="1453" spans="10:12" ht="27.75" customHeight="1">
      <c r="J1453" s="169"/>
      <c r="K1453" s="31"/>
      <c r="L1453" s="31"/>
    </row>
    <row r="1454" spans="10:12" ht="27.75" customHeight="1">
      <c r="J1454" s="169"/>
      <c r="K1454" s="31"/>
      <c r="L1454" s="31"/>
    </row>
    <row r="1455" spans="10:12" ht="27.75" customHeight="1">
      <c r="J1455" s="169"/>
      <c r="K1455" s="31"/>
      <c r="L1455" s="31"/>
    </row>
    <row r="1456" spans="10:12" ht="27.75" customHeight="1">
      <c r="J1456" s="169"/>
      <c r="K1456" s="31"/>
      <c r="L1456" s="31"/>
    </row>
    <row r="1457" spans="10:12" ht="27.75" customHeight="1">
      <c r="J1457" s="169"/>
      <c r="K1457" s="31"/>
      <c r="L1457" s="31"/>
    </row>
    <row r="1458" spans="10:12" ht="27.75" customHeight="1">
      <c r="J1458" s="169"/>
      <c r="K1458" s="31"/>
      <c r="L1458" s="31"/>
    </row>
    <row r="1459" spans="10:12" ht="27.75" customHeight="1">
      <c r="J1459" s="169"/>
      <c r="K1459" s="31"/>
      <c r="L1459" s="31"/>
    </row>
    <row r="1460" spans="10:12" ht="27.75" customHeight="1">
      <c r="J1460" s="169"/>
      <c r="K1460" s="31"/>
      <c r="L1460" s="31"/>
    </row>
    <row r="1461" spans="10:12" ht="27.75" customHeight="1">
      <c r="J1461" s="169"/>
      <c r="K1461" s="31"/>
      <c r="L1461" s="31"/>
    </row>
    <row r="1462" spans="10:12" ht="27.75" customHeight="1">
      <c r="J1462" s="169"/>
      <c r="K1462" s="31"/>
      <c r="L1462" s="31"/>
    </row>
    <row r="1463" spans="10:12" ht="27.75" customHeight="1">
      <c r="J1463" s="169"/>
      <c r="K1463" s="31"/>
      <c r="L1463" s="31"/>
    </row>
    <row r="1464" spans="10:12" ht="27.75" customHeight="1">
      <c r="J1464" s="169"/>
      <c r="K1464" s="31"/>
      <c r="L1464" s="31"/>
    </row>
    <row r="1465" spans="10:12" ht="27.75" customHeight="1">
      <c r="J1465" s="169"/>
      <c r="K1465" s="31"/>
      <c r="L1465" s="31"/>
    </row>
    <row r="1466" spans="10:12" ht="27.75" customHeight="1">
      <c r="J1466" s="169"/>
      <c r="K1466" s="31"/>
      <c r="L1466" s="31"/>
    </row>
    <row r="1467" spans="10:12" ht="27.75" customHeight="1">
      <c r="J1467" s="169"/>
      <c r="K1467" s="31"/>
      <c r="L1467" s="31"/>
    </row>
    <row r="1468" spans="10:12" ht="27.75" customHeight="1">
      <c r="J1468" s="169"/>
      <c r="K1468" s="31"/>
      <c r="L1468" s="31"/>
    </row>
    <row r="1469" spans="10:12" ht="27.75" customHeight="1">
      <c r="J1469" s="169"/>
      <c r="K1469" s="31"/>
      <c r="L1469" s="31"/>
    </row>
    <row r="1470" spans="10:12" ht="27.75" customHeight="1">
      <c r="J1470" s="169"/>
      <c r="K1470" s="31"/>
      <c r="L1470" s="31"/>
    </row>
    <row r="1471" spans="10:12" ht="27.75" customHeight="1">
      <c r="J1471" s="169"/>
      <c r="K1471" s="31"/>
      <c r="L1471" s="31"/>
    </row>
    <row r="1472" spans="10:12" ht="27.75" customHeight="1">
      <c r="J1472" s="169"/>
      <c r="K1472" s="31"/>
      <c r="L1472" s="31"/>
    </row>
    <row r="1473" spans="10:12" ht="27.75" customHeight="1">
      <c r="J1473" s="169"/>
      <c r="K1473" s="31"/>
      <c r="L1473" s="31"/>
    </row>
    <row r="1474" spans="10:12" ht="27.75" customHeight="1">
      <c r="J1474" s="169"/>
      <c r="K1474" s="31"/>
      <c r="L1474" s="31"/>
    </row>
    <row r="1475" spans="10:12" ht="27.75" customHeight="1">
      <c r="J1475" s="169"/>
      <c r="K1475" s="31"/>
      <c r="L1475" s="31"/>
    </row>
    <row r="1476" spans="10:12" ht="27.75" customHeight="1">
      <c r="J1476" s="169"/>
      <c r="K1476" s="31"/>
      <c r="L1476" s="31"/>
    </row>
    <row r="1477" spans="10:12" ht="27.75" customHeight="1">
      <c r="J1477" s="169"/>
      <c r="K1477" s="31"/>
      <c r="L1477" s="31"/>
    </row>
    <row r="1478" spans="10:12" ht="27.75" customHeight="1">
      <c r="J1478" s="169"/>
      <c r="K1478" s="31"/>
      <c r="L1478" s="31"/>
    </row>
    <row r="1479" spans="10:12" ht="27.75" customHeight="1">
      <c r="J1479" s="169"/>
      <c r="K1479" s="31"/>
      <c r="L1479" s="31"/>
    </row>
    <row r="1480" spans="10:12" ht="27.75" customHeight="1">
      <c r="J1480" s="169"/>
      <c r="K1480" s="31"/>
      <c r="L1480" s="31"/>
    </row>
    <row r="1481" spans="10:12" ht="27.75" customHeight="1">
      <c r="J1481" s="169"/>
      <c r="K1481" s="31"/>
      <c r="L1481" s="31"/>
    </row>
    <row r="1482" spans="10:12" ht="27.75" customHeight="1">
      <c r="J1482" s="169"/>
      <c r="K1482" s="31"/>
      <c r="L1482" s="31"/>
    </row>
    <row r="1483" spans="10:12" ht="27.75" customHeight="1">
      <c r="J1483" s="169"/>
      <c r="K1483" s="31"/>
      <c r="L1483" s="31"/>
    </row>
    <row r="1484" spans="10:12" ht="27.75" customHeight="1">
      <c r="J1484" s="169"/>
      <c r="K1484" s="31"/>
      <c r="L1484" s="31"/>
    </row>
    <row r="1485" spans="10:12" ht="27.75" customHeight="1">
      <c r="J1485" s="169"/>
      <c r="K1485" s="31"/>
      <c r="L1485" s="31"/>
    </row>
    <row r="1486" spans="10:12" ht="27.75" customHeight="1">
      <c r="J1486" s="169"/>
      <c r="K1486" s="31"/>
      <c r="L1486" s="31"/>
    </row>
    <row r="1487" spans="10:12" ht="27.75" customHeight="1">
      <c r="J1487" s="169"/>
      <c r="K1487" s="31"/>
      <c r="L1487" s="31"/>
    </row>
    <row r="1488" spans="10:12" ht="27.75" customHeight="1">
      <c r="J1488" s="169"/>
      <c r="K1488" s="31"/>
      <c r="L1488" s="31"/>
    </row>
    <row r="1489" spans="10:12" ht="27.75" customHeight="1">
      <c r="J1489" s="169"/>
      <c r="K1489" s="31"/>
      <c r="L1489" s="31"/>
    </row>
    <row r="1490" spans="10:12" ht="27.75" customHeight="1">
      <c r="J1490" s="169"/>
      <c r="K1490" s="31"/>
      <c r="L1490" s="31"/>
    </row>
    <row r="1491" spans="10:12" ht="27.75" customHeight="1">
      <c r="J1491" s="169"/>
      <c r="K1491" s="31"/>
      <c r="L1491" s="31"/>
    </row>
    <row r="1492" spans="10:12" ht="27.75" customHeight="1">
      <c r="J1492" s="169"/>
      <c r="K1492" s="31"/>
      <c r="L1492" s="31"/>
    </row>
    <row r="1493" spans="10:12" ht="27.75" customHeight="1">
      <c r="J1493" s="169"/>
      <c r="K1493" s="31"/>
      <c r="L1493" s="31"/>
    </row>
    <row r="1494" spans="10:12" ht="27.75" customHeight="1">
      <c r="J1494" s="169"/>
      <c r="K1494" s="31"/>
      <c r="L1494" s="31"/>
    </row>
    <row r="1495" spans="10:12" ht="27.75" customHeight="1">
      <c r="J1495" s="169"/>
      <c r="K1495" s="31"/>
      <c r="L1495" s="31"/>
    </row>
    <row r="1496" spans="10:12" ht="27.75" customHeight="1">
      <c r="J1496" s="169"/>
      <c r="K1496" s="31"/>
      <c r="L1496" s="31"/>
    </row>
    <row r="1497" spans="10:12" ht="27.75" customHeight="1">
      <c r="J1497" s="169"/>
      <c r="K1497" s="31"/>
      <c r="L1497" s="31"/>
    </row>
    <row r="1498" spans="10:12" ht="27.75" customHeight="1">
      <c r="J1498" s="169"/>
      <c r="K1498" s="31"/>
      <c r="L1498" s="31"/>
    </row>
    <row r="1499" spans="10:12" ht="27.75" customHeight="1">
      <c r="J1499" s="169"/>
      <c r="K1499" s="31"/>
      <c r="L1499" s="31"/>
    </row>
    <row r="1500" spans="10:12" ht="27.75" customHeight="1">
      <c r="J1500" s="169"/>
      <c r="K1500" s="31"/>
      <c r="L1500" s="31"/>
    </row>
    <row r="1501" spans="10:12" ht="27.75" customHeight="1">
      <c r="J1501" s="169"/>
      <c r="K1501" s="31"/>
      <c r="L1501" s="31"/>
    </row>
    <row r="1502" spans="10:12" ht="27.75" customHeight="1">
      <c r="J1502" s="169"/>
      <c r="K1502" s="31"/>
      <c r="L1502" s="31"/>
    </row>
    <row r="1503" spans="10:12" ht="27.75" customHeight="1">
      <c r="J1503" s="169"/>
      <c r="K1503" s="31"/>
      <c r="L1503" s="31"/>
    </row>
    <row r="1504" spans="10:12" ht="27.75" customHeight="1">
      <c r="J1504" s="169"/>
      <c r="K1504" s="31"/>
      <c r="L1504" s="31"/>
    </row>
    <row r="1505" spans="10:12" ht="27.75" customHeight="1">
      <c r="J1505" s="169"/>
      <c r="K1505" s="31"/>
      <c r="L1505" s="31"/>
    </row>
    <row r="1506" spans="10:12" ht="27.75" customHeight="1">
      <c r="J1506" s="169"/>
      <c r="K1506" s="31"/>
      <c r="L1506" s="31"/>
    </row>
    <row r="1507" spans="10:12" ht="27.75" customHeight="1">
      <c r="J1507" s="169"/>
      <c r="K1507" s="31"/>
      <c r="L1507" s="31"/>
    </row>
    <row r="1508" spans="10:12" ht="27.75" customHeight="1">
      <c r="J1508" s="169"/>
      <c r="K1508" s="31"/>
      <c r="L1508" s="31"/>
    </row>
    <row r="1509" spans="10:12" ht="27.75" customHeight="1">
      <c r="J1509" s="169"/>
      <c r="K1509" s="31"/>
      <c r="L1509" s="31"/>
    </row>
    <row r="1510" spans="10:12" ht="27.75" customHeight="1">
      <c r="J1510" s="169"/>
      <c r="K1510" s="31"/>
      <c r="L1510" s="31"/>
    </row>
    <row r="1511" spans="10:12" ht="27.75" customHeight="1">
      <c r="J1511" s="169"/>
      <c r="K1511" s="31"/>
      <c r="L1511" s="31"/>
    </row>
    <row r="1512" spans="10:12" ht="27.75" customHeight="1">
      <c r="J1512" s="169"/>
      <c r="K1512" s="31"/>
      <c r="L1512" s="31"/>
    </row>
    <row r="1513" spans="10:12" ht="27.75" customHeight="1">
      <c r="J1513" s="169"/>
      <c r="K1513" s="31"/>
      <c r="L1513" s="31"/>
    </row>
    <row r="1514" spans="10:12" ht="27.75" customHeight="1">
      <c r="J1514" s="169"/>
      <c r="K1514" s="31"/>
      <c r="L1514" s="31"/>
    </row>
    <row r="1515" spans="10:12" ht="27.75" customHeight="1">
      <c r="J1515" s="169"/>
      <c r="K1515" s="31"/>
      <c r="L1515" s="31"/>
    </row>
    <row r="1516" spans="10:12" ht="27.75" customHeight="1">
      <c r="J1516" s="169"/>
      <c r="K1516" s="31"/>
      <c r="L1516" s="31"/>
    </row>
    <row r="1517" spans="10:12" ht="27.75" customHeight="1">
      <c r="J1517" s="169"/>
      <c r="K1517" s="31"/>
      <c r="L1517" s="31"/>
    </row>
    <row r="1518" spans="10:12" ht="27.75" customHeight="1">
      <c r="J1518" s="169"/>
      <c r="K1518" s="31"/>
      <c r="L1518" s="31"/>
    </row>
    <row r="1519" spans="10:12" ht="27.75" customHeight="1">
      <c r="J1519" s="169"/>
      <c r="K1519" s="31"/>
      <c r="L1519" s="31"/>
    </row>
    <row r="1520" spans="10:12" ht="27.75" customHeight="1">
      <c r="J1520" s="169"/>
      <c r="K1520" s="31"/>
      <c r="L1520" s="31"/>
    </row>
    <row r="1521" spans="10:12" ht="27.75" customHeight="1">
      <c r="J1521" s="169"/>
      <c r="K1521" s="31"/>
      <c r="L1521" s="31"/>
    </row>
    <row r="1522" spans="10:12" ht="27.75" customHeight="1">
      <c r="J1522" s="169"/>
      <c r="K1522" s="31"/>
      <c r="L1522" s="31"/>
    </row>
    <row r="1523" spans="10:12" ht="27.75" customHeight="1">
      <c r="J1523" s="169"/>
      <c r="K1523" s="31"/>
      <c r="L1523" s="31"/>
    </row>
    <row r="1524" spans="10:12" ht="27.75" customHeight="1">
      <c r="J1524" s="169"/>
      <c r="K1524" s="31"/>
      <c r="L1524" s="31"/>
    </row>
    <row r="1525" spans="10:12" ht="27.75" customHeight="1">
      <c r="J1525" s="169"/>
      <c r="K1525" s="31"/>
      <c r="L1525" s="31"/>
    </row>
    <row r="1526" spans="10:12" ht="27.75" customHeight="1">
      <c r="J1526" s="169"/>
      <c r="K1526" s="31"/>
      <c r="L1526" s="31"/>
    </row>
    <row r="1527" spans="10:12" ht="27.75" customHeight="1">
      <c r="J1527" s="169"/>
      <c r="K1527" s="31"/>
      <c r="L1527" s="31"/>
    </row>
    <row r="1528" spans="10:12" ht="27.75" customHeight="1">
      <c r="J1528" s="169"/>
      <c r="K1528" s="31"/>
      <c r="L1528" s="31"/>
    </row>
    <row r="1529" spans="10:12" ht="27.75" customHeight="1">
      <c r="J1529" s="169"/>
      <c r="K1529" s="31"/>
      <c r="L1529" s="31"/>
    </row>
    <row r="1530" spans="10:12" ht="27.75" customHeight="1">
      <c r="J1530" s="169"/>
      <c r="K1530" s="31"/>
      <c r="L1530" s="31"/>
    </row>
    <row r="1531" spans="10:12" ht="27.75" customHeight="1">
      <c r="J1531" s="169"/>
      <c r="K1531" s="31"/>
      <c r="L1531" s="31"/>
    </row>
    <row r="1532" spans="10:12" ht="27.75" customHeight="1">
      <c r="J1532" s="169"/>
      <c r="K1532" s="31"/>
      <c r="L1532" s="31"/>
    </row>
    <row r="1533" spans="10:12" ht="27.75" customHeight="1">
      <c r="J1533" s="169"/>
      <c r="K1533" s="31"/>
      <c r="L1533" s="31"/>
    </row>
    <row r="1534" spans="10:12" ht="27.75" customHeight="1">
      <c r="J1534" s="169"/>
      <c r="K1534" s="31"/>
      <c r="L1534" s="31"/>
    </row>
    <row r="1535" spans="10:12" ht="27.75" customHeight="1">
      <c r="J1535" s="169"/>
      <c r="K1535" s="31"/>
      <c r="L1535" s="31"/>
    </row>
    <row r="1536" spans="10:12" ht="27.75" customHeight="1">
      <c r="J1536" s="169"/>
      <c r="K1536" s="31"/>
      <c r="L1536" s="31"/>
    </row>
    <row r="1537" spans="10:12" ht="27.75" customHeight="1">
      <c r="J1537" s="169"/>
      <c r="K1537" s="31"/>
      <c r="L1537" s="31"/>
    </row>
    <row r="1538" spans="10:12" ht="27.75" customHeight="1">
      <c r="J1538" s="169"/>
      <c r="K1538" s="31"/>
      <c r="L1538" s="31"/>
    </row>
    <row r="1539" spans="10:12" ht="27.75" customHeight="1">
      <c r="J1539" s="169"/>
      <c r="K1539" s="31"/>
      <c r="L1539" s="31"/>
    </row>
    <row r="1540" spans="10:12" ht="27.75" customHeight="1">
      <c r="J1540" s="169"/>
      <c r="K1540" s="31"/>
      <c r="L1540" s="31"/>
    </row>
    <row r="1541" spans="10:12" ht="27.75" customHeight="1">
      <c r="J1541" s="169"/>
      <c r="K1541" s="31"/>
      <c r="L1541" s="31"/>
    </row>
    <row r="1542" spans="10:12" ht="27.75" customHeight="1">
      <c r="J1542" s="169"/>
      <c r="K1542" s="31"/>
      <c r="L1542" s="31"/>
    </row>
    <row r="1543" spans="10:12" ht="27.75" customHeight="1">
      <c r="J1543" s="169"/>
      <c r="K1543" s="31"/>
      <c r="L1543" s="31"/>
    </row>
    <row r="1544" spans="10:12" ht="27.75" customHeight="1">
      <c r="J1544" s="169"/>
      <c r="K1544" s="31"/>
      <c r="L1544" s="31"/>
    </row>
    <row r="1545" spans="10:12" ht="27.75" customHeight="1">
      <c r="J1545" s="169"/>
      <c r="K1545" s="31"/>
      <c r="L1545" s="31"/>
    </row>
    <row r="1546" spans="10:12" ht="27.75" customHeight="1">
      <c r="J1546" s="169"/>
      <c r="K1546" s="31"/>
      <c r="L1546" s="31"/>
    </row>
    <row r="1547" spans="10:12" ht="27.75" customHeight="1">
      <c r="J1547" s="169"/>
      <c r="K1547" s="31"/>
      <c r="L1547" s="31"/>
    </row>
    <row r="1548" spans="10:12" ht="27.75" customHeight="1">
      <c r="J1548" s="169"/>
      <c r="K1548" s="31"/>
      <c r="L1548" s="31"/>
    </row>
    <row r="1549" spans="10:12" ht="27.75" customHeight="1">
      <c r="J1549" s="169"/>
      <c r="K1549" s="31"/>
      <c r="L1549" s="31"/>
    </row>
    <row r="1550" spans="10:12" ht="27.75" customHeight="1">
      <c r="J1550" s="169"/>
      <c r="K1550" s="31"/>
      <c r="L1550" s="31"/>
    </row>
    <row r="1551" spans="10:12" ht="27.75" customHeight="1">
      <c r="J1551" s="169"/>
      <c r="K1551" s="31"/>
      <c r="L1551" s="31"/>
    </row>
    <row r="1552" spans="10:12" ht="27.75" customHeight="1">
      <c r="J1552" s="169"/>
      <c r="K1552" s="31"/>
      <c r="L1552" s="31"/>
    </row>
    <row r="1553" spans="10:12" ht="27.75" customHeight="1">
      <c r="J1553" s="169"/>
      <c r="K1553" s="31"/>
      <c r="L1553" s="31"/>
    </row>
    <row r="1554" spans="10:12" ht="27.75" customHeight="1">
      <c r="J1554" s="169"/>
      <c r="K1554" s="31"/>
      <c r="L1554" s="31"/>
    </row>
    <row r="1555" spans="10:12" ht="27.75" customHeight="1">
      <c r="J1555" s="169"/>
      <c r="K1555" s="31"/>
      <c r="L1555" s="31"/>
    </row>
    <row r="1556" spans="10:12" ht="27.75" customHeight="1">
      <c r="J1556" s="169"/>
      <c r="K1556" s="31"/>
      <c r="L1556" s="31"/>
    </row>
    <row r="1557" spans="10:12" ht="27.75" customHeight="1">
      <c r="J1557" s="169"/>
      <c r="K1557" s="31"/>
      <c r="L1557" s="31"/>
    </row>
    <row r="1558" spans="10:12" ht="27.75" customHeight="1">
      <c r="J1558" s="169"/>
      <c r="K1558" s="31"/>
      <c r="L1558" s="31"/>
    </row>
    <row r="1559" spans="10:12" ht="27.75" customHeight="1">
      <c r="J1559" s="169"/>
      <c r="K1559" s="31"/>
      <c r="L1559" s="31"/>
    </row>
    <row r="1560" spans="10:12" ht="27.75" customHeight="1">
      <c r="J1560" s="169"/>
      <c r="K1560" s="31"/>
      <c r="L1560" s="31"/>
    </row>
    <row r="1561" spans="10:12" ht="27.75" customHeight="1">
      <c r="J1561" s="169"/>
      <c r="K1561" s="31"/>
      <c r="L1561" s="31"/>
    </row>
    <row r="1562" spans="10:12" ht="27.75" customHeight="1">
      <c r="J1562" s="169"/>
      <c r="K1562" s="31"/>
      <c r="L1562" s="31"/>
    </row>
    <row r="1563" spans="10:12" ht="27.75" customHeight="1">
      <c r="J1563" s="169"/>
      <c r="K1563" s="31"/>
      <c r="L1563" s="31"/>
    </row>
    <row r="1564" spans="10:12" ht="27.75" customHeight="1">
      <c r="J1564" s="169"/>
      <c r="K1564" s="31"/>
      <c r="L1564" s="31"/>
    </row>
    <row r="1565" spans="10:12" ht="27.75" customHeight="1">
      <c r="J1565" s="169"/>
      <c r="K1565" s="31"/>
      <c r="L1565" s="31"/>
    </row>
    <row r="1566" spans="10:12" ht="27.75" customHeight="1">
      <c r="J1566" s="169"/>
      <c r="K1566" s="31"/>
      <c r="L1566" s="31"/>
    </row>
    <row r="1567" spans="10:12" ht="27.75" customHeight="1">
      <c r="J1567" s="169"/>
      <c r="K1567" s="31"/>
      <c r="L1567" s="31"/>
    </row>
    <row r="1568" spans="10:12" ht="27.75" customHeight="1">
      <c r="J1568" s="169"/>
      <c r="K1568" s="31"/>
      <c r="L1568" s="31"/>
    </row>
    <row r="1569" spans="10:12" ht="27.75" customHeight="1">
      <c r="J1569" s="169"/>
      <c r="K1569" s="31"/>
      <c r="L1569" s="31"/>
    </row>
    <row r="1570" spans="10:12" ht="27.75" customHeight="1">
      <c r="J1570" s="169"/>
      <c r="K1570" s="31"/>
      <c r="L1570" s="31"/>
    </row>
    <row r="1571" spans="10:12" ht="27.75" customHeight="1">
      <c r="J1571" s="169"/>
      <c r="K1571" s="31"/>
      <c r="L1571" s="31"/>
    </row>
    <row r="1572" spans="10:12" ht="27.75" customHeight="1">
      <c r="J1572" s="169"/>
      <c r="K1572" s="31"/>
      <c r="L1572" s="31"/>
    </row>
    <row r="1573" spans="10:12" ht="27.75" customHeight="1">
      <c r="J1573" s="169"/>
      <c r="K1573" s="31"/>
      <c r="L1573" s="31"/>
    </row>
    <row r="1574" spans="10:12" ht="27.75" customHeight="1">
      <c r="J1574" s="169"/>
      <c r="K1574" s="31"/>
      <c r="L1574" s="31"/>
    </row>
    <row r="1575" spans="10:12" ht="27.75" customHeight="1">
      <c r="J1575" s="169"/>
      <c r="K1575" s="31"/>
      <c r="L1575" s="31"/>
    </row>
    <row r="1576" spans="10:12" ht="27.75" customHeight="1">
      <c r="J1576" s="169"/>
      <c r="K1576" s="31"/>
      <c r="L1576" s="31"/>
    </row>
    <row r="1577" spans="10:12" ht="27.75" customHeight="1">
      <c r="J1577" s="169"/>
      <c r="K1577" s="31"/>
      <c r="L1577" s="31"/>
    </row>
    <row r="1578" spans="10:12" ht="27.75" customHeight="1">
      <c r="J1578" s="169"/>
      <c r="K1578" s="31"/>
      <c r="L1578" s="31"/>
    </row>
    <row r="1579" spans="10:12" ht="27.75" customHeight="1">
      <c r="J1579" s="169"/>
      <c r="K1579" s="31"/>
      <c r="L1579" s="31"/>
    </row>
    <row r="1580" spans="10:12" ht="27.75" customHeight="1">
      <c r="J1580" s="169"/>
      <c r="K1580" s="31"/>
      <c r="L1580" s="31"/>
    </row>
    <row r="1581" spans="10:12" ht="27.75" customHeight="1">
      <c r="J1581" s="169"/>
      <c r="K1581" s="31"/>
      <c r="L1581" s="31"/>
    </row>
    <row r="1582" spans="10:12" ht="27.75" customHeight="1">
      <c r="J1582" s="169"/>
      <c r="K1582" s="31"/>
      <c r="L1582" s="31"/>
    </row>
    <row r="1583" spans="10:12" ht="27.75" customHeight="1">
      <c r="J1583" s="169"/>
      <c r="K1583" s="31"/>
      <c r="L1583" s="31"/>
    </row>
    <row r="1584" spans="10:12" ht="27.75" customHeight="1">
      <c r="J1584" s="169"/>
      <c r="K1584" s="31"/>
      <c r="L1584" s="31"/>
    </row>
    <row r="1585" spans="10:12" ht="27.75" customHeight="1">
      <c r="J1585" s="169"/>
      <c r="K1585" s="31"/>
      <c r="L1585" s="31"/>
    </row>
    <row r="1586" spans="10:12" ht="27.75" customHeight="1">
      <c r="J1586" s="169"/>
      <c r="K1586" s="31"/>
      <c r="L1586" s="31"/>
    </row>
    <row r="1587" spans="10:12" ht="27.75" customHeight="1">
      <c r="J1587" s="169"/>
      <c r="K1587" s="31"/>
      <c r="L1587" s="31"/>
    </row>
    <row r="1588" spans="10:12" ht="27.75" customHeight="1">
      <c r="J1588" s="169"/>
      <c r="K1588" s="31"/>
      <c r="L1588" s="31"/>
    </row>
    <row r="1589" spans="10:12" ht="27.75" customHeight="1">
      <c r="J1589" s="169"/>
      <c r="K1589" s="31"/>
      <c r="L1589" s="31"/>
    </row>
    <row r="1590" spans="10:12" ht="27.75" customHeight="1">
      <c r="J1590" s="169"/>
      <c r="K1590" s="31"/>
      <c r="L1590" s="31"/>
    </row>
    <row r="1591" spans="10:12" ht="27.75" customHeight="1">
      <c r="J1591" s="169"/>
      <c r="K1591" s="31"/>
      <c r="L1591" s="31"/>
    </row>
    <row r="1592" spans="10:12" ht="27.75" customHeight="1">
      <c r="J1592" s="169"/>
      <c r="K1592" s="31"/>
      <c r="L1592" s="31"/>
    </row>
    <row r="1593" spans="10:12" ht="27.75" customHeight="1">
      <c r="J1593" s="169"/>
      <c r="K1593" s="31"/>
      <c r="L1593" s="31"/>
    </row>
    <row r="1594" spans="10:12" ht="27.75" customHeight="1">
      <c r="J1594" s="169"/>
      <c r="K1594" s="31"/>
      <c r="L1594" s="31"/>
    </row>
    <row r="1595" spans="10:12" ht="27.75" customHeight="1">
      <c r="J1595" s="169"/>
      <c r="K1595" s="31"/>
      <c r="L1595" s="31"/>
    </row>
    <row r="1596" spans="10:12" ht="27.75" customHeight="1">
      <c r="J1596" s="169"/>
      <c r="K1596" s="31"/>
      <c r="L1596" s="31"/>
    </row>
    <row r="1597" spans="10:12" ht="27.75" customHeight="1">
      <c r="J1597" s="169"/>
      <c r="K1597" s="31"/>
      <c r="L1597" s="31"/>
    </row>
    <row r="1598" spans="10:12" ht="27.75" customHeight="1">
      <c r="J1598" s="169"/>
      <c r="K1598" s="31"/>
      <c r="L1598" s="31"/>
    </row>
    <row r="1599" spans="10:12" ht="27.75" customHeight="1">
      <c r="J1599" s="169"/>
      <c r="K1599" s="31"/>
      <c r="L1599" s="31"/>
    </row>
    <row r="1600" spans="10:12" ht="27.75" customHeight="1">
      <c r="J1600" s="169"/>
      <c r="K1600" s="31"/>
      <c r="L1600" s="31"/>
    </row>
    <row r="1601" spans="10:12" ht="27.75" customHeight="1">
      <c r="J1601" s="169"/>
      <c r="K1601" s="31"/>
      <c r="L1601" s="31"/>
    </row>
    <row r="1602" spans="10:12" ht="27.75" customHeight="1">
      <c r="J1602" s="169"/>
      <c r="K1602" s="31"/>
      <c r="L1602" s="31"/>
    </row>
    <row r="1603" spans="10:12" ht="27.75" customHeight="1">
      <c r="J1603" s="169"/>
      <c r="K1603" s="31"/>
      <c r="L1603" s="31"/>
    </row>
    <row r="1604" spans="10:12" ht="27.75" customHeight="1">
      <c r="J1604" s="169"/>
      <c r="K1604" s="31"/>
      <c r="L1604" s="31"/>
    </row>
    <row r="1605" spans="10:12" ht="27.75" customHeight="1">
      <c r="J1605" s="169"/>
      <c r="K1605" s="31"/>
      <c r="L1605" s="31"/>
    </row>
    <row r="1606" spans="10:12" ht="27.75" customHeight="1">
      <c r="J1606" s="169"/>
      <c r="K1606" s="31"/>
      <c r="L1606" s="31"/>
    </row>
    <row r="1607" spans="10:12" ht="27.75" customHeight="1">
      <c r="J1607" s="169"/>
      <c r="K1607" s="31"/>
      <c r="L1607" s="31"/>
    </row>
    <row r="1608" spans="10:12" ht="27.75" customHeight="1">
      <c r="J1608" s="169"/>
      <c r="K1608" s="31"/>
      <c r="L1608" s="31"/>
    </row>
    <row r="1609" spans="10:12" ht="27.75" customHeight="1">
      <c r="J1609" s="169"/>
      <c r="K1609" s="31"/>
      <c r="L1609" s="31"/>
    </row>
    <row r="1610" spans="10:12" ht="27.75" customHeight="1">
      <c r="J1610" s="169"/>
      <c r="K1610" s="31"/>
      <c r="L1610" s="31"/>
    </row>
    <row r="1611" spans="10:12" ht="27.75" customHeight="1">
      <c r="J1611" s="169"/>
      <c r="K1611" s="31"/>
      <c r="L1611" s="31"/>
    </row>
    <row r="1612" spans="10:12" ht="27.75" customHeight="1">
      <c r="J1612" s="169"/>
      <c r="K1612" s="31"/>
      <c r="L1612" s="31"/>
    </row>
    <row r="1613" spans="10:12" ht="27.75" customHeight="1">
      <c r="J1613" s="169"/>
      <c r="K1613" s="31"/>
      <c r="L1613" s="31"/>
    </row>
    <row r="1614" spans="10:12" ht="27.75" customHeight="1">
      <c r="J1614" s="169"/>
      <c r="K1614" s="31"/>
      <c r="L1614" s="31"/>
    </row>
    <row r="1615" spans="10:12" ht="27.75" customHeight="1">
      <c r="J1615" s="169"/>
      <c r="K1615" s="31"/>
      <c r="L1615" s="31"/>
    </row>
    <row r="1616" spans="10:12" ht="27.75" customHeight="1">
      <c r="J1616" s="169"/>
      <c r="K1616" s="31"/>
      <c r="L1616" s="31"/>
    </row>
    <row r="1617" spans="10:12" ht="27.75" customHeight="1">
      <c r="J1617" s="169"/>
      <c r="K1617" s="31"/>
      <c r="L1617" s="31"/>
    </row>
    <row r="1618" spans="10:12" ht="27.75" customHeight="1">
      <c r="J1618" s="169"/>
      <c r="K1618" s="31"/>
      <c r="L1618" s="31"/>
    </row>
    <row r="1619" spans="10:12" ht="27.75" customHeight="1">
      <c r="J1619" s="169"/>
      <c r="K1619" s="31"/>
      <c r="L1619" s="31"/>
    </row>
    <row r="1620" spans="10:12" ht="27.75" customHeight="1">
      <c r="J1620" s="169"/>
      <c r="K1620" s="31"/>
      <c r="L1620" s="31"/>
    </row>
    <row r="1621" spans="10:12" ht="27.75" customHeight="1">
      <c r="J1621" s="169"/>
      <c r="K1621" s="31"/>
      <c r="L1621" s="31"/>
    </row>
    <row r="1622" spans="10:12" ht="27.75" customHeight="1">
      <c r="J1622" s="169"/>
      <c r="K1622" s="31"/>
      <c r="L1622" s="31"/>
    </row>
    <row r="1623" spans="10:12" ht="27.75" customHeight="1">
      <c r="J1623" s="169"/>
      <c r="K1623" s="31"/>
      <c r="L1623" s="31"/>
    </row>
    <row r="1624" spans="10:12" ht="27.75" customHeight="1">
      <c r="J1624" s="169"/>
      <c r="K1624" s="31"/>
      <c r="L1624" s="31"/>
    </row>
    <row r="1625" spans="10:12" ht="27.75" customHeight="1">
      <c r="J1625" s="169"/>
      <c r="K1625" s="31"/>
      <c r="L1625" s="31"/>
    </row>
    <row r="1626" spans="10:12" ht="27.75" customHeight="1">
      <c r="J1626" s="169"/>
      <c r="K1626" s="31"/>
      <c r="L1626" s="31"/>
    </row>
    <row r="1627" spans="10:12" ht="27.75" customHeight="1">
      <c r="J1627" s="169"/>
      <c r="K1627" s="31"/>
      <c r="L1627" s="31"/>
    </row>
    <row r="1628" spans="10:12" ht="27.75" customHeight="1">
      <c r="J1628" s="169"/>
      <c r="K1628" s="31"/>
      <c r="L1628" s="31"/>
    </row>
    <row r="1629" spans="10:12" ht="27.75" customHeight="1">
      <c r="J1629" s="169"/>
      <c r="K1629" s="31"/>
      <c r="L1629" s="31"/>
    </row>
    <row r="1630" spans="10:12" ht="27.75" customHeight="1">
      <c r="J1630" s="169"/>
      <c r="K1630" s="31"/>
      <c r="L1630" s="31"/>
    </row>
    <row r="1631" spans="10:12" ht="27.75" customHeight="1">
      <c r="J1631" s="169"/>
      <c r="K1631" s="31"/>
      <c r="L1631" s="31"/>
    </row>
    <row r="1632" spans="10:12" ht="27.75" customHeight="1">
      <c r="J1632" s="169"/>
      <c r="K1632" s="31"/>
      <c r="L1632" s="31"/>
    </row>
    <row r="1633" spans="10:12" ht="27.75" customHeight="1">
      <c r="J1633" s="169"/>
      <c r="K1633" s="31"/>
      <c r="L1633" s="31"/>
    </row>
    <row r="1634" spans="10:12" ht="27.75" customHeight="1">
      <c r="J1634" s="169"/>
      <c r="K1634" s="31"/>
      <c r="L1634" s="31"/>
    </row>
    <row r="1635" spans="10:12" ht="27.75" customHeight="1">
      <c r="J1635" s="169"/>
      <c r="K1635" s="31"/>
      <c r="L1635" s="31"/>
    </row>
    <row r="1636" spans="10:12" ht="27.75" customHeight="1">
      <c r="J1636" s="169"/>
      <c r="K1636" s="31"/>
      <c r="L1636" s="31"/>
    </row>
    <row r="1637" spans="10:12" ht="27.75" customHeight="1">
      <c r="J1637" s="169"/>
      <c r="K1637" s="31"/>
      <c r="L1637" s="31"/>
    </row>
    <row r="1638" spans="10:12" ht="27.75" customHeight="1">
      <c r="J1638" s="169"/>
      <c r="K1638" s="31"/>
      <c r="L1638" s="31"/>
    </row>
    <row r="1639" spans="10:12" ht="27.75" customHeight="1">
      <c r="J1639" s="169"/>
      <c r="K1639" s="31"/>
      <c r="L1639" s="31"/>
    </row>
    <row r="1640" spans="10:12" ht="27.75" customHeight="1">
      <c r="J1640" s="169"/>
      <c r="K1640" s="31"/>
      <c r="L1640" s="31"/>
    </row>
    <row r="1641" spans="10:12" ht="27.75" customHeight="1">
      <c r="J1641" s="169"/>
      <c r="K1641" s="31"/>
      <c r="L1641" s="31"/>
    </row>
    <row r="1642" spans="10:12" ht="27.75" customHeight="1">
      <c r="J1642" s="169"/>
      <c r="K1642" s="31"/>
      <c r="L1642" s="31"/>
    </row>
    <row r="1643" spans="10:12" ht="27.75" customHeight="1">
      <c r="J1643" s="169"/>
      <c r="K1643" s="31"/>
      <c r="L1643" s="31"/>
    </row>
    <row r="1644" spans="10:12" ht="27.75" customHeight="1">
      <c r="J1644" s="169"/>
      <c r="K1644" s="31"/>
      <c r="L1644" s="31"/>
    </row>
    <row r="1645" spans="10:12" ht="27.75" customHeight="1">
      <c r="J1645" s="169"/>
      <c r="K1645" s="31"/>
      <c r="L1645" s="31"/>
    </row>
    <row r="1646" spans="10:12" ht="27.75" customHeight="1">
      <c r="J1646" s="169"/>
      <c r="K1646" s="31"/>
      <c r="L1646" s="31"/>
    </row>
    <row r="1647" spans="10:12" ht="27.75" customHeight="1">
      <c r="J1647" s="169"/>
      <c r="K1647" s="31"/>
      <c r="L1647" s="31"/>
    </row>
    <row r="1648" spans="10:12" ht="27.75" customHeight="1">
      <c r="J1648" s="169"/>
      <c r="K1648" s="31"/>
      <c r="L1648" s="31"/>
    </row>
    <row r="1649" spans="10:12" ht="27.75" customHeight="1">
      <c r="J1649" s="169"/>
      <c r="K1649" s="31"/>
      <c r="L1649" s="31"/>
    </row>
    <row r="1650" spans="10:12" ht="27.75" customHeight="1">
      <c r="J1650" s="169"/>
      <c r="K1650" s="31"/>
      <c r="L1650" s="31"/>
    </row>
    <row r="1651" spans="10:12" ht="27.75" customHeight="1">
      <c r="J1651" s="169"/>
      <c r="K1651" s="31"/>
      <c r="L1651" s="31"/>
    </row>
    <row r="1652" spans="10:12" ht="27.75" customHeight="1">
      <c r="J1652" s="169"/>
      <c r="K1652" s="31"/>
      <c r="L1652" s="31"/>
    </row>
    <row r="1653" spans="10:12" ht="27.75" customHeight="1">
      <c r="J1653" s="169"/>
      <c r="K1653" s="31"/>
      <c r="L1653" s="31"/>
    </row>
    <row r="1654" spans="10:12" ht="27.75" customHeight="1">
      <c r="J1654" s="169"/>
      <c r="K1654" s="31"/>
      <c r="L1654" s="31"/>
    </row>
    <row r="1655" spans="10:12" ht="27.75" customHeight="1">
      <c r="J1655" s="169"/>
      <c r="K1655" s="31"/>
      <c r="L1655" s="31"/>
    </row>
    <row r="1656" spans="10:12" ht="27.75" customHeight="1">
      <c r="J1656" s="169"/>
      <c r="K1656" s="31"/>
      <c r="L1656" s="31"/>
    </row>
    <row r="1657" spans="10:12" ht="27.75" customHeight="1">
      <c r="J1657" s="169"/>
      <c r="K1657" s="31"/>
      <c r="L1657" s="31"/>
    </row>
    <row r="1658" spans="10:12" ht="27.75" customHeight="1">
      <c r="J1658" s="169"/>
      <c r="K1658" s="31"/>
      <c r="L1658" s="31"/>
    </row>
    <row r="1659" spans="10:12" ht="27.75" customHeight="1">
      <c r="J1659" s="169"/>
      <c r="K1659" s="31"/>
      <c r="L1659" s="31"/>
    </row>
    <row r="1660" spans="10:12" ht="27.75" customHeight="1">
      <c r="J1660" s="169"/>
      <c r="K1660" s="31"/>
      <c r="L1660" s="31"/>
    </row>
    <row r="1661" spans="10:12" ht="27.75" customHeight="1">
      <c r="J1661" s="169"/>
      <c r="K1661" s="31"/>
      <c r="L1661" s="31"/>
    </row>
    <row r="1662" spans="10:12" ht="27.75" customHeight="1">
      <c r="J1662" s="169"/>
      <c r="K1662" s="31"/>
      <c r="L1662" s="31"/>
    </row>
    <row r="1663" spans="10:12" ht="27.75" customHeight="1">
      <c r="J1663" s="169"/>
      <c r="K1663" s="31"/>
      <c r="L1663" s="31"/>
    </row>
    <row r="1664" spans="10:12" ht="27.75" customHeight="1">
      <c r="J1664" s="169"/>
      <c r="K1664" s="31"/>
      <c r="L1664" s="31"/>
    </row>
    <row r="1665" spans="10:12" ht="27.75" customHeight="1">
      <c r="J1665" s="169"/>
      <c r="K1665" s="31"/>
      <c r="L1665" s="31"/>
    </row>
    <row r="1666" spans="10:12" ht="27.75" customHeight="1">
      <c r="J1666" s="169"/>
      <c r="K1666" s="31"/>
      <c r="L1666" s="31"/>
    </row>
    <row r="1667" spans="10:12" ht="27.75" customHeight="1">
      <c r="J1667" s="169"/>
      <c r="K1667" s="31"/>
      <c r="L1667" s="31"/>
    </row>
    <row r="1668" spans="10:12" ht="27.75" customHeight="1">
      <c r="J1668" s="169"/>
      <c r="K1668" s="31"/>
      <c r="L1668" s="31"/>
    </row>
    <row r="1669" spans="10:12" ht="27.75" customHeight="1">
      <c r="J1669" s="169"/>
      <c r="K1669" s="31"/>
      <c r="L1669" s="31"/>
    </row>
    <row r="1670" spans="10:12" ht="27.75" customHeight="1">
      <c r="J1670" s="169"/>
      <c r="K1670" s="31"/>
      <c r="L1670" s="31"/>
    </row>
    <row r="1671" spans="10:12" ht="27.75" customHeight="1">
      <c r="J1671" s="169"/>
      <c r="K1671" s="31"/>
      <c r="L1671" s="31"/>
    </row>
    <row r="1672" spans="10:12" ht="27.75" customHeight="1">
      <c r="J1672" s="169"/>
      <c r="K1672" s="31"/>
      <c r="L1672" s="31"/>
    </row>
    <row r="1673" spans="10:12" ht="27.75" customHeight="1">
      <c r="J1673" s="169"/>
      <c r="K1673" s="31"/>
      <c r="L1673" s="31"/>
    </row>
    <row r="1674" spans="10:12" ht="27.75" customHeight="1">
      <c r="J1674" s="169"/>
      <c r="K1674" s="31"/>
      <c r="L1674" s="31"/>
    </row>
    <row r="1675" spans="10:12" ht="27.75" customHeight="1">
      <c r="J1675" s="169"/>
      <c r="K1675" s="31"/>
      <c r="L1675" s="31"/>
    </row>
    <row r="1676" spans="10:12" ht="27.75" customHeight="1">
      <c r="J1676" s="169"/>
      <c r="K1676" s="31"/>
      <c r="L1676" s="31"/>
    </row>
    <row r="1677" spans="10:12" ht="27.75" customHeight="1">
      <c r="J1677" s="169"/>
      <c r="K1677" s="31"/>
      <c r="L1677" s="31"/>
    </row>
    <row r="1678" spans="10:12" ht="27.75" customHeight="1">
      <c r="J1678" s="169"/>
      <c r="K1678" s="31"/>
      <c r="L1678" s="31"/>
    </row>
    <row r="1679" spans="10:12" ht="27.75" customHeight="1">
      <c r="J1679" s="169"/>
      <c r="K1679" s="31"/>
      <c r="L1679" s="31"/>
    </row>
    <row r="1680" spans="10:12" ht="27.75" customHeight="1">
      <c r="J1680" s="169"/>
      <c r="K1680" s="31"/>
      <c r="L1680" s="31"/>
    </row>
    <row r="1681" spans="10:12" ht="27.75" customHeight="1">
      <c r="J1681" s="169"/>
      <c r="K1681" s="31"/>
      <c r="L1681" s="31"/>
    </row>
    <row r="1682" spans="10:12" ht="27.75" customHeight="1">
      <c r="J1682" s="169"/>
      <c r="K1682" s="31"/>
      <c r="L1682" s="31"/>
    </row>
    <row r="1683" spans="10:12" ht="27.75" customHeight="1">
      <c r="J1683" s="169"/>
      <c r="K1683" s="31"/>
      <c r="L1683" s="31"/>
    </row>
    <row r="1684" spans="10:12" ht="27.75" customHeight="1">
      <c r="J1684" s="169"/>
      <c r="K1684" s="31"/>
      <c r="L1684" s="31"/>
    </row>
    <row r="1685" spans="10:12" ht="27.75" customHeight="1">
      <c r="J1685" s="169"/>
      <c r="K1685" s="31"/>
      <c r="L1685" s="31"/>
    </row>
    <row r="1686" spans="10:12" ht="27.75" customHeight="1">
      <c r="J1686" s="169"/>
      <c r="K1686" s="31"/>
      <c r="L1686" s="31"/>
    </row>
    <row r="1687" spans="10:12" ht="27.75" customHeight="1">
      <c r="J1687" s="169"/>
      <c r="K1687" s="31"/>
      <c r="L1687" s="31"/>
    </row>
    <row r="1688" spans="10:12" ht="27.75" customHeight="1">
      <c r="J1688" s="169"/>
      <c r="K1688" s="31"/>
      <c r="L1688" s="31"/>
    </row>
    <row r="1689" spans="10:12" ht="27.75" customHeight="1">
      <c r="J1689" s="169"/>
      <c r="K1689" s="31"/>
      <c r="L1689" s="31"/>
    </row>
    <row r="1690" spans="10:12" ht="27.75" customHeight="1">
      <c r="J1690" s="169"/>
      <c r="K1690" s="31"/>
      <c r="L1690" s="31"/>
    </row>
    <row r="1691" spans="10:12" ht="27.75" customHeight="1">
      <c r="J1691" s="169"/>
      <c r="K1691" s="31"/>
      <c r="L1691" s="31"/>
    </row>
    <row r="1692" spans="10:12" ht="27.75" customHeight="1">
      <c r="J1692" s="169"/>
      <c r="K1692" s="31"/>
      <c r="L1692" s="31"/>
    </row>
    <row r="1693" spans="10:12" ht="27.75" customHeight="1">
      <c r="J1693" s="169"/>
      <c r="K1693" s="31"/>
      <c r="L1693" s="31"/>
    </row>
    <row r="1694" spans="10:12" ht="27.75" customHeight="1">
      <c r="J1694" s="169"/>
      <c r="K1694" s="31"/>
      <c r="L1694" s="31"/>
    </row>
    <row r="1695" spans="10:12" ht="27.75" customHeight="1">
      <c r="J1695" s="169"/>
      <c r="K1695" s="31"/>
      <c r="L1695" s="31"/>
    </row>
    <row r="1696" spans="10:12" ht="27.75" customHeight="1">
      <c r="J1696" s="169"/>
      <c r="K1696" s="31"/>
      <c r="L1696" s="31"/>
    </row>
    <row r="1697" spans="10:12" ht="27.75" customHeight="1">
      <c r="J1697" s="169"/>
      <c r="K1697" s="31"/>
      <c r="L1697" s="31"/>
    </row>
    <row r="1698" spans="10:12" ht="27.75" customHeight="1">
      <c r="J1698" s="169"/>
      <c r="K1698" s="31"/>
      <c r="L1698" s="31"/>
    </row>
    <row r="1699" spans="10:12" ht="27.75" customHeight="1">
      <c r="J1699" s="169"/>
      <c r="K1699" s="31"/>
      <c r="L1699" s="31"/>
    </row>
    <row r="1700" spans="10:12" ht="27.75" customHeight="1">
      <c r="J1700" s="169"/>
      <c r="K1700" s="31"/>
      <c r="L1700" s="31"/>
    </row>
    <row r="1701" spans="10:12" ht="27.75" customHeight="1">
      <c r="J1701" s="169"/>
      <c r="K1701" s="31"/>
      <c r="L1701" s="31"/>
    </row>
    <row r="1702" spans="10:12" ht="27.75" customHeight="1">
      <c r="J1702" s="169"/>
      <c r="K1702" s="31"/>
      <c r="L1702" s="31"/>
    </row>
    <row r="1703" spans="10:12" ht="27.75" customHeight="1">
      <c r="J1703" s="169"/>
      <c r="K1703" s="31"/>
      <c r="L1703" s="31"/>
    </row>
    <row r="1704" spans="10:12" ht="27.75" customHeight="1">
      <c r="J1704" s="169"/>
      <c r="K1704" s="31"/>
      <c r="L1704" s="31"/>
    </row>
    <row r="1705" spans="10:12" ht="27.75" customHeight="1">
      <c r="J1705" s="169"/>
      <c r="K1705" s="31"/>
      <c r="L1705" s="31"/>
    </row>
    <row r="1706" spans="10:12" ht="27.75" customHeight="1">
      <c r="J1706" s="169"/>
      <c r="K1706" s="31"/>
      <c r="L1706" s="31"/>
    </row>
    <row r="1707" spans="10:12" ht="27.75" customHeight="1">
      <c r="J1707" s="169"/>
      <c r="K1707" s="31"/>
      <c r="L1707" s="31"/>
    </row>
    <row r="1708" spans="10:12" ht="27.75" customHeight="1">
      <c r="J1708" s="169"/>
      <c r="K1708" s="31"/>
      <c r="L1708" s="31"/>
    </row>
    <row r="1709" spans="10:12" ht="27.75" customHeight="1">
      <c r="J1709" s="169"/>
      <c r="K1709" s="31"/>
      <c r="L1709" s="31"/>
    </row>
    <row r="1710" spans="10:12" ht="27.75" customHeight="1">
      <c r="J1710" s="169"/>
      <c r="K1710" s="31"/>
      <c r="L1710" s="31"/>
    </row>
    <row r="1711" spans="10:12" ht="27.75" customHeight="1">
      <c r="J1711" s="169"/>
      <c r="K1711" s="31"/>
      <c r="L1711" s="31"/>
    </row>
    <row r="1712" spans="10:12" ht="27.75" customHeight="1">
      <c r="J1712" s="169"/>
      <c r="K1712" s="31"/>
      <c r="L1712" s="31"/>
    </row>
    <row r="1713" spans="10:12" ht="27.75" customHeight="1">
      <c r="J1713" s="169"/>
      <c r="K1713" s="31"/>
      <c r="L1713" s="31"/>
    </row>
    <row r="1714" spans="10:12" ht="27.75" customHeight="1">
      <c r="J1714" s="169"/>
      <c r="K1714" s="31"/>
      <c r="L1714" s="31"/>
    </row>
    <row r="1715" spans="10:12" ht="27.75" customHeight="1">
      <c r="J1715" s="169"/>
      <c r="K1715" s="31"/>
      <c r="L1715" s="31"/>
    </row>
    <row r="1716" spans="10:12" ht="27.75" customHeight="1">
      <c r="J1716" s="169"/>
      <c r="K1716" s="31"/>
      <c r="L1716" s="31"/>
    </row>
    <row r="1717" spans="10:12" ht="27.75" customHeight="1">
      <c r="J1717" s="169"/>
      <c r="K1717" s="31"/>
      <c r="L1717" s="31"/>
    </row>
    <row r="1718" spans="10:12" ht="27.75" customHeight="1">
      <c r="J1718" s="169"/>
      <c r="K1718" s="31"/>
      <c r="L1718" s="31"/>
    </row>
    <row r="1719" spans="10:12" ht="27.75" customHeight="1">
      <c r="J1719" s="169"/>
      <c r="K1719" s="31"/>
      <c r="L1719" s="31"/>
    </row>
    <row r="1720" spans="10:12" ht="27.75" customHeight="1">
      <c r="J1720" s="169"/>
      <c r="K1720" s="31"/>
      <c r="L1720" s="31"/>
    </row>
    <row r="1721" spans="10:12" ht="27.75" customHeight="1">
      <c r="J1721" s="169"/>
      <c r="K1721" s="31"/>
      <c r="L1721" s="31"/>
    </row>
    <row r="1722" spans="10:12" ht="27.75" customHeight="1">
      <c r="J1722" s="169"/>
      <c r="K1722" s="31"/>
      <c r="L1722" s="31"/>
    </row>
    <row r="1723" spans="10:12" ht="27.75" customHeight="1">
      <c r="J1723" s="169"/>
      <c r="K1723" s="31"/>
      <c r="L1723" s="31"/>
    </row>
    <row r="1724" spans="10:12" ht="27.75" customHeight="1">
      <c r="J1724" s="169"/>
      <c r="K1724" s="31"/>
      <c r="L1724" s="31"/>
    </row>
    <row r="1725" spans="10:12" ht="27.75" customHeight="1">
      <c r="J1725" s="169"/>
      <c r="K1725" s="31"/>
      <c r="L1725" s="31"/>
    </row>
    <row r="1726" spans="10:12" ht="27.75" customHeight="1">
      <c r="J1726" s="169"/>
      <c r="K1726" s="31"/>
      <c r="L1726" s="31"/>
    </row>
    <row r="1727" spans="10:12" ht="27.75" customHeight="1">
      <c r="J1727" s="169"/>
      <c r="K1727" s="31"/>
      <c r="L1727" s="31"/>
    </row>
    <row r="1728" spans="10:12" ht="27.75" customHeight="1">
      <c r="J1728" s="169"/>
      <c r="K1728" s="31"/>
      <c r="L1728" s="31"/>
    </row>
    <row r="1729" spans="10:12" ht="27.75" customHeight="1">
      <c r="J1729" s="169"/>
      <c r="K1729" s="31"/>
      <c r="L1729" s="31"/>
    </row>
    <row r="1730" spans="10:12" ht="27.75" customHeight="1">
      <c r="J1730" s="169"/>
      <c r="K1730" s="31"/>
      <c r="L1730" s="31"/>
    </row>
    <row r="1731" spans="10:12" ht="27.75" customHeight="1">
      <c r="J1731" s="169"/>
      <c r="K1731" s="31"/>
      <c r="L1731" s="31"/>
    </row>
    <row r="1732" spans="10:12" ht="27.75" customHeight="1">
      <c r="J1732" s="169"/>
      <c r="K1732" s="31"/>
      <c r="L1732" s="31"/>
    </row>
    <row r="1733" spans="10:12" ht="27.75" customHeight="1">
      <c r="J1733" s="169"/>
      <c r="K1733" s="31"/>
      <c r="L1733" s="31"/>
    </row>
    <row r="1734" spans="10:12" ht="27.75" customHeight="1">
      <c r="J1734" s="169"/>
      <c r="K1734" s="31"/>
      <c r="L1734" s="31"/>
    </row>
    <row r="1735" spans="10:12" ht="27.75" customHeight="1">
      <c r="J1735" s="169"/>
      <c r="K1735" s="31"/>
      <c r="L1735" s="31"/>
    </row>
    <row r="1736" spans="10:12" ht="27.75" customHeight="1">
      <c r="J1736" s="169"/>
      <c r="K1736" s="31"/>
      <c r="L1736" s="31"/>
    </row>
    <row r="1737" spans="10:12" ht="27.75" customHeight="1">
      <c r="J1737" s="169"/>
      <c r="K1737" s="31"/>
      <c r="L1737" s="31"/>
    </row>
    <row r="1738" spans="10:12" ht="27.75" customHeight="1">
      <c r="J1738" s="169"/>
      <c r="K1738" s="31"/>
      <c r="L1738" s="31"/>
    </row>
    <row r="1739" spans="10:12" ht="27.75" customHeight="1">
      <c r="J1739" s="169"/>
      <c r="K1739" s="31"/>
      <c r="L1739" s="31"/>
    </row>
    <row r="1740" spans="10:12" ht="27.75" customHeight="1">
      <c r="J1740" s="169"/>
      <c r="K1740" s="31"/>
      <c r="L1740" s="31"/>
    </row>
    <row r="1741" spans="10:12" ht="27.75" customHeight="1">
      <c r="J1741" s="169"/>
      <c r="K1741" s="31"/>
      <c r="L1741" s="31"/>
    </row>
    <row r="1742" spans="10:12" ht="27.75" customHeight="1">
      <c r="J1742" s="169"/>
      <c r="K1742" s="31"/>
      <c r="L1742" s="31"/>
    </row>
    <row r="1743" spans="10:12" ht="27.75" customHeight="1">
      <c r="J1743" s="169"/>
      <c r="K1743" s="31"/>
      <c r="L1743" s="31"/>
    </row>
    <row r="1744" spans="10:12" ht="27.75" customHeight="1">
      <c r="J1744" s="169"/>
      <c r="K1744" s="31"/>
      <c r="L1744" s="31"/>
    </row>
    <row r="1745" spans="10:12" ht="27.75" customHeight="1">
      <c r="J1745" s="169"/>
      <c r="K1745" s="31"/>
      <c r="L1745" s="31"/>
    </row>
    <row r="1746" spans="10:12" ht="27.75" customHeight="1">
      <c r="J1746" s="169"/>
      <c r="K1746" s="31"/>
      <c r="L1746" s="31"/>
    </row>
    <row r="1747" spans="10:12" ht="27.75" customHeight="1">
      <c r="J1747" s="169"/>
      <c r="K1747" s="31"/>
      <c r="L1747" s="31"/>
    </row>
    <row r="1748" spans="10:12" ht="27.75" customHeight="1">
      <c r="J1748" s="169"/>
      <c r="K1748" s="31"/>
      <c r="L1748" s="31"/>
    </row>
    <row r="1749" spans="10:12" ht="27.75" customHeight="1">
      <c r="J1749" s="169"/>
      <c r="K1749" s="31"/>
      <c r="L1749" s="31"/>
    </row>
    <row r="1750" spans="10:12" ht="27.75" customHeight="1">
      <c r="J1750" s="169"/>
      <c r="K1750" s="31"/>
      <c r="L1750" s="31"/>
    </row>
    <row r="1751" spans="10:12" ht="27.75" customHeight="1">
      <c r="J1751" s="169"/>
      <c r="K1751" s="31"/>
      <c r="L1751" s="31"/>
    </row>
    <row r="1752" spans="10:12" ht="27.75" customHeight="1">
      <c r="J1752" s="169"/>
      <c r="K1752" s="31"/>
      <c r="L1752" s="31"/>
    </row>
    <row r="1753" spans="10:12" ht="27.75" customHeight="1">
      <c r="J1753" s="169"/>
      <c r="K1753" s="31"/>
      <c r="L1753" s="31"/>
    </row>
    <row r="1754" spans="10:12" ht="27.75" customHeight="1">
      <c r="J1754" s="169"/>
      <c r="K1754" s="31"/>
      <c r="L1754" s="31"/>
    </row>
    <row r="1755" spans="10:12" ht="27.75" customHeight="1">
      <c r="J1755" s="169"/>
      <c r="K1755" s="31"/>
      <c r="L1755" s="31"/>
    </row>
    <row r="1756" spans="10:12" ht="27.75" customHeight="1">
      <c r="J1756" s="169"/>
      <c r="K1756" s="31"/>
      <c r="L1756" s="31"/>
    </row>
    <row r="1757" spans="10:12" ht="27.75" customHeight="1">
      <c r="J1757" s="169"/>
      <c r="K1757" s="31"/>
      <c r="L1757" s="31"/>
    </row>
    <row r="1758" spans="10:12" ht="27.75" customHeight="1">
      <c r="J1758" s="169"/>
      <c r="K1758" s="31"/>
      <c r="L1758" s="31"/>
    </row>
    <row r="1759" spans="10:12" ht="27.75" customHeight="1">
      <c r="J1759" s="169"/>
      <c r="K1759" s="31"/>
      <c r="L1759" s="31"/>
    </row>
    <row r="1760" spans="10:12" ht="27.75" customHeight="1">
      <c r="J1760" s="169"/>
      <c r="K1760" s="31"/>
      <c r="L1760" s="31"/>
    </row>
    <row r="1761" spans="10:12" ht="27.75" customHeight="1">
      <c r="J1761" s="169"/>
      <c r="K1761" s="31"/>
      <c r="L1761" s="31"/>
    </row>
    <row r="1762" spans="10:12" ht="27.75" customHeight="1">
      <c r="J1762" s="169"/>
      <c r="K1762" s="31"/>
      <c r="L1762" s="31"/>
    </row>
    <row r="1763" spans="10:12" ht="27.75" customHeight="1">
      <c r="J1763" s="169"/>
      <c r="K1763" s="31"/>
      <c r="L1763" s="31"/>
    </row>
    <row r="1764" spans="10:12" ht="27.75" customHeight="1">
      <c r="J1764" s="169"/>
      <c r="K1764" s="31"/>
      <c r="L1764" s="31"/>
    </row>
    <row r="1765" spans="10:12" ht="27.75" customHeight="1">
      <c r="J1765" s="169"/>
      <c r="K1765" s="31"/>
      <c r="L1765" s="31"/>
    </row>
    <row r="1766" spans="10:12" ht="27.75" customHeight="1">
      <c r="J1766" s="169"/>
      <c r="K1766" s="31"/>
      <c r="L1766" s="31"/>
    </row>
    <row r="1767" spans="10:12" ht="27.75" customHeight="1">
      <c r="J1767" s="169"/>
      <c r="K1767" s="31"/>
      <c r="L1767" s="31"/>
    </row>
    <row r="1768" spans="10:12" ht="27.75" customHeight="1">
      <c r="J1768" s="169"/>
      <c r="K1768" s="31"/>
      <c r="L1768" s="31"/>
    </row>
    <row r="1769" spans="10:12" ht="27.75" customHeight="1">
      <c r="J1769" s="169"/>
      <c r="K1769" s="31"/>
      <c r="L1769" s="31"/>
    </row>
    <row r="1770" spans="10:12" ht="27.75" customHeight="1">
      <c r="J1770" s="169"/>
      <c r="K1770" s="31"/>
      <c r="L1770" s="31"/>
    </row>
    <row r="1771" spans="10:12" ht="27.75" customHeight="1">
      <c r="J1771" s="169"/>
      <c r="K1771" s="31"/>
      <c r="L1771" s="31"/>
    </row>
    <row r="1772" spans="10:12" ht="27.75" customHeight="1">
      <c r="J1772" s="169"/>
      <c r="K1772" s="31"/>
      <c r="L1772" s="31"/>
    </row>
    <row r="1773" spans="10:12" ht="27.75" customHeight="1">
      <c r="J1773" s="169"/>
      <c r="K1773" s="31"/>
      <c r="L1773" s="31"/>
    </row>
    <row r="1774" spans="10:12" ht="27.75" customHeight="1">
      <c r="J1774" s="169"/>
      <c r="K1774" s="31"/>
      <c r="L1774" s="31"/>
    </row>
    <row r="1775" spans="10:12" ht="27.75" customHeight="1">
      <c r="J1775" s="169"/>
      <c r="K1775" s="31"/>
      <c r="L1775" s="31"/>
    </row>
    <row r="1776" spans="10:12" ht="27.75" customHeight="1">
      <c r="J1776" s="169"/>
      <c r="K1776" s="31"/>
      <c r="L1776" s="31"/>
    </row>
    <row r="1777" spans="10:12" ht="27.75" customHeight="1">
      <c r="J1777" s="169"/>
      <c r="K1777" s="31"/>
      <c r="L1777" s="31"/>
    </row>
    <row r="1778" spans="10:12" ht="27.75" customHeight="1">
      <c r="J1778" s="169"/>
      <c r="K1778" s="31"/>
      <c r="L1778" s="31"/>
    </row>
    <row r="1779" spans="10:12" ht="27.75" customHeight="1">
      <c r="J1779" s="169"/>
      <c r="K1779" s="31"/>
      <c r="L1779" s="31"/>
    </row>
    <row r="1780" spans="10:12" ht="27.75" customHeight="1">
      <c r="J1780" s="169"/>
      <c r="K1780" s="31"/>
      <c r="L1780" s="31"/>
    </row>
    <row r="1781" spans="10:12" ht="27.75" customHeight="1">
      <c r="J1781" s="169"/>
      <c r="K1781" s="31"/>
      <c r="L1781" s="31"/>
    </row>
    <row r="1782" spans="10:12" ht="27.75" customHeight="1">
      <c r="J1782" s="169"/>
      <c r="K1782" s="31"/>
      <c r="L1782" s="31"/>
    </row>
    <row r="1783" spans="10:12" ht="27.75" customHeight="1">
      <c r="J1783" s="169"/>
      <c r="K1783" s="31"/>
      <c r="L1783" s="31"/>
    </row>
    <row r="1784" spans="10:12" ht="27.75" customHeight="1">
      <c r="J1784" s="169"/>
      <c r="K1784" s="31"/>
      <c r="L1784" s="31"/>
    </row>
    <row r="1785" spans="10:12" ht="27.75" customHeight="1">
      <c r="J1785" s="169"/>
      <c r="K1785" s="31"/>
      <c r="L1785" s="31"/>
    </row>
    <row r="1786" spans="10:12" ht="27.75" customHeight="1">
      <c r="J1786" s="169"/>
      <c r="K1786" s="31"/>
      <c r="L1786" s="31"/>
    </row>
    <row r="1787" spans="10:12" ht="27.75" customHeight="1">
      <c r="J1787" s="169"/>
      <c r="K1787" s="31"/>
      <c r="L1787" s="31"/>
    </row>
    <row r="1788" spans="10:12" ht="27.75" customHeight="1">
      <c r="J1788" s="169"/>
      <c r="K1788" s="31"/>
      <c r="L1788" s="31"/>
    </row>
    <row r="1789" spans="10:12" ht="27.75" customHeight="1">
      <c r="J1789" s="169"/>
      <c r="K1789" s="31"/>
      <c r="L1789" s="31"/>
    </row>
    <row r="1790" spans="10:12" ht="27.75" customHeight="1">
      <c r="J1790" s="169"/>
      <c r="K1790" s="31"/>
      <c r="L1790" s="31"/>
    </row>
    <row r="1791" spans="10:12" ht="27.75" customHeight="1">
      <c r="J1791" s="169"/>
      <c r="K1791" s="31"/>
      <c r="L1791" s="31"/>
    </row>
    <row r="1792" spans="10:12" ht="27.75" customHeight="1">
      <c r="J1792" s="169"/>
      <c r="K1792" s="31"/>
      <c r="L1792" s="31"/>
    </row>
    <row r="1793" spans="10:12" ht="27.75" customHeight="1">
      <c r="J1793" s="169"/>
      <c r="K1793" s="31"/>
      <c r="L1793" s="31"/>
    </row>
    <row r="1794" spans="10:12" ht="27.75" customHeight="1">
      <c r="J1794" s="169"/>
      <c r="K1794" s="31"/>
      <c r="L1794" s="31"/>
    </row>
    <row r="1795" spans="10:12" ht="27.75" customHeight="1">
      <c r="J1795" s="169"/>
      <c r="K1795" s="31"/>
      <c r="L1795" s="31"/>
    </row>
    <row r="1796" spans="10:12" ht="27.75" customHeight="1">
      <c r="J1796" s="169"/>
      <c r="K1796" s="31"/>
      <c r="L1796" s="31"/>
    </row>
    <row r="1797" spans="10:12" ht="27.75" customHeight="1">
      <c r="J1797" s="169"/>
      <c r="K1797" s="31"/>
      <c r="L1797" s="31"/>
    </row>
    <row r="1798" spans="10:12" ht="27.75" customHeight="1">
      <c r="J1798" s="169"/>
      <c r="K1798" s="31"/>
      <c r="L1798" s="31"/>
    </row>
    <row r="1799" spans="10:12" ht="27.75" customHeight="1">
      <c r="J1799" s="169"/>
      <c r="K1799" s="31"/>
      <c r="L1799" s="31"/>
    </row>
    <row r="1800" spans="10:12" ht="27.75" customHeight="1">
      <c r="J1800" s="169"/>
      <c r="K1800" s="31"/>
      <c r="L1800" s="31"/>
    </row>
    <row r="1801" spans="10:12" ht="27.75" customHeight="1">
      <c r="J1801" s="169"/>
      <c r="K1801" s="31"/>
      <c r="L1801" s="31"/>
    </row>
    <row r="1802" spans="10:12" ht="27.75" customHeight="1">
      <c r="J1802" s="169"/>
      <c r="K1802" s="31"/>
      <c r="L1802" s="31"/>
    </row>
    <row r="1803" spans="10:12" ht="27.75" customHeight="1">
      <c r="J1803" s="169"/>
      <c r="K1803" s="31"/>
      <c r="L1803" s="31"/>
    </row>
    <row r="1804" spans="10:12" ht="27.75" customHeight="1">
      <c r="J1804" s="169"/>
      <c r="K1804" s="31"/>
      <c r="L1804" s="31"/>
    </row>
    <row r="1805" spans="10:12" ht="27.75" customHeight="1">
      <c r="J1805" s="169"/>
      <c r="K1805" s="31"/>
      <c r="L1805" s="31"/>
    </row>
    <row r="1806" spans="10:12" ht="27.75" customHeight="1">
      <c r="J1806" s="169"/>
      <c r="K1806" s="31"/>
      <c r="L1806" s="31"/>
    </row>
    <row r="1807" spans="10:12" ht="27.75" customHeight="1">
      <c r="J1807" s="169"/>
      <c r="K1807" s="31"/>
      <c r="L1807" s="31"/>
    </row>
    <row r="1808" spans="10:12" ht="27.75" customHeight="1">
      <c r="J1808" s="169"/>
      <c r="K1808" s="31"/>
      <c r="L1808" s="31"/>
    </row>
    <row r="1809" spans="10:12" ht="27.75" customHeight="1">
      <c r="J1809" s="169"/>
      <c r="K1809" s="31"/>
      <c r="L1809" s="31"/>
    </row>
    <row r="1810" spans="10:12" ht="27.75" customHeight="1">
      <c r="J1810" s="169"/>
      <c r="K1810" s="31"/>
      <c r="L1810" s="31"/>
    </row>
    <row r="1811" spans="10:12" ht="27.75" customHeight="1">
      <c r="J1811" s="169"/>
      <c r="K1811" s="31"/>
      <c r="L1811" s="31"/>
    </row>
    <row r="1812" spans="10:12" ht="27.75" customHeight="1">
      <c r="J1812" s="169"/>
      <c r="K1812" s="31"/>
      <c r="L1812" s="31"/>
    </row>
    <row r="1813" spans="10:12" ht="27.75" customHeight="1">
      <c r="J1813" s="169"/>
      <c r="K1813" s="31"/>
      <c r="L1813" s="31"/>
    </row>
    <row r="1814" spans="10:12" ht="27.75" customHeight="1">
      <c r="J1814" s="169"/>
      <c r="K1814" s="31"/>
      <c r="L1814" s="31"/>
    </row>
    <row r="1815" spans="10:12" ht="27.75" customHeight="1">
      <c r="J1815" s="169"/>
      <c r="K1815" s="31"/>
      <c r="L1815" s="31"/>
    </row>
    <row r="1816" spans="10:12" ht="27.75" customHeight="1">
      <c r="J1816" s="169"/>
      <c r="K1816" s="31"/>
      <c r="L1816" s="31"/>
    </row>
    <row r="1817" spans="10:12" ht="27.75" customHeight="1">
      <c r="J1817" s="169"/>
      <c r="K1817" s="31"/>
      <c r="L1817" s="31"/>
    </row>
    <row r="1818" spans="10:12" ht="27.75" customHeight="1">
      <c r="J1818" s="169"/>
      <c r="K1818" s="31"/>
      <c r="L1818" s="31"/>
    </row>
    <row r="1819" spans="10:12" ht="27.75" customHeight="1">
      <c r="J1819" s="169"/>
      <c r="K1819" s="31"/>
      <c r="L1819" s="31"/>
    </row>
    <row r="1820" spans="10:12" ht="27.75" customHeight="1">
      <c r="J1820" s="169"/>
      <c r="K1820" s="31"/>
      <c r="L1820" s="31"/>
    </row>
    <row r="1821" spans="10:12" ht="27.75" customHeight="1">
      <c r="J1821" s="169"/>
      <c r="K1821" s="31"/>
      <c r="L1821" s="31"/>
    </row>
    <row r="1822" spans="10:12" ht="27.75" customHeight="1">
      <c r="J1822" s="169"/>
      <c r="K1822" s="31"/>
      <c r="L1822" s="31"/>
    </row>
    <row r="1823" spans="10:12" ht="27.75" customHeight="1">
      <c r="J1823" s="169"/>
      <c r="K1823" s="31"/>
      <c r="L1823" s="31"/>
    </row>
    <row r="1824" spans="10:12" ht="27.75" customHeight="1">
      <c r="J1824" s="169"/>
      <c r="K1824" s="31"/>
      <c r="L1824" s="31"/>
    </row>
    <row r="1825" spans="10:12" ht="27.75" customHeight="1">
      <c r="J1825" s="169"/>
      <c r="K1825" s="31"/>
      <c r="L1825" s="31"/>
    </row>
    <row r="1826" spans="10:12" ht="27.75" customHeight="1">
      <c r="J1826" s="169"/>
      <c r="K1826" s="31"/>
      <c r="L1826" s="31"/>
    </row>
    <row r="1827" spans="10:12" ht="27.75" customHeight="1">
      <c r="J1827" s="169"/>
      <c r="K1827" s="31"/>
      <c r="L1827" s="31"/>
    </row>
    <row r="1828" spans="10:12" ht="27.75" customHeight="1">
      <c r="J1828" s="169"/>
      <c r="K1828" s="31"/>
      <c r="L1828" s="31"/>
    </row>
    <row r="1829" spans="10:12" ht="27.75" customHeight="1">
      <c r="J1829" s="169"/>
      <c r="K1829" s="31"/>
      <c r="L1829" s="31"/>
    </row>
    <row r="1830" spans="10:12" ht="27.75" customHeight="1">
      <c r="J1830" s="169"/>
      <c r="K1830" s="31"/>
      <c r="L1830" s="31"/>
    </row>
    <row r="1831" spans="10:12" ht="27.75" customHeight="1">
      <c r="J1831" s="169"/>
      <c r="K1831" s="31"/>
      <c r="L1831" s="31"/>
    </row>
    <row r="1832" spans="10:12" ht="27.75" customHeight="1">
      <c r="J1832" s="169"/>
      <c r="K1832" s="31"/>
      <c r="L1832" s="31"/>
    </row>
    <row r="1833" spans="10:12" ht="27.75" customHeight="1">
      <c r="J1833" s="169"/>
      <c r="K1833" s="31"/>
      <c r="L1833" s="31"/>
    </row>
    <row r="1834" spans="10:12" ht="27.75" customHeight="1">
      <c r="J1834" s="169"/>
      <c r="K1834" s="31"/>
      <c r="L1834" s="31"/>
    </row>
    <row r="1835" spans="10:12" ht="27.75" customHeight="1">
      <c r="J1835" s="169"/>
      <c r="K1835" s="31"/>
      <c r="L1835" s="31"/>
    </row>
    <row r="1836" spans="10:12" ht="27.75" customHeight="1">
      <c r="J1836" s="169"/>
      <c r="K1836" s="31"/>
      <c r="L1836" s="31"/>
    </row>
    <row r="1837" spans="10:12" ht="27.75" customHeight="1">
      <c r="J1837" s="169"/>
      <c r="K1837" s="31"/>
      <c r="L1837" s="31"/>
    </row>
    <row r="1838" spans="10:12" ht="27.75" customHeight="1">
      <c r="J1838" s="169"/>
      <c r="K1838" s="31"/>
      <c r="L1838" s="31"/>
    </row>
    <row r="1839" spans="10:12" ht="27.75" customHeight="1">
      <c r="J1839" s="169"/>
      <c r="K1839" s="31"/>
      <c r="L1839" s="31"/>
    </row>
    <row r="1840" spans="10:12" ht="27.75" customHeight="1">
      <c r="J1840" s="169"/>
      <c r="K1840" s="31"/>
      <c r="L1840" s="31"/>
    </row>
    <row r="1841" spans="10:12" ht="27.75" customHeight="1">
      <c r="J1841" s="169"/>
      <c r="K1841" s="31"/>
      <c r="L1841" s="31"/>
    </row>
    <row r="1842" spans="10:12" ht="27.75" customHeight="1">
      <c r="J1842" s="169"/>
      <c r="K1842" s="31"/>
      <c r="L1842" s="31"/>
    </row>
    <row r="1843" spans="10:12" ht="27.75" customHeight="1">
      <c r="J1843" s="169"/>
      <c r="K1843" s="31"/>
      <c r="L1843" s="31"/>
    </row>
    <row r="1844" spans="10:12" ht="27.75" customHeight="1">
      <c r="J1844" s="169"/>
      <c r="K1844" s="31"/>
      <c r="L1844" s="31"/>
    </row>
    <row r="1845" spans="10:12" ht="27.75" customHeight="1">
      <c r="J1845" s="169"/>
      <c r="K1845" s="31"/>
      <c r="L1845" s="31"/>
    </row>
    <row r="1846" spans="10:12" ht="27.75" customHeight="1">
      <c r="J1846" s="169"/>
      <c r="K1846" s="31"/>
      <c r="L1846" s="31"/>
    </row>
    <row r="1847" spans="10:12" ht="27.75" customHeight="1">
      <c r="J1847" s="169"/>
      <c r="K1847" s="31"/>
      <c r="L1847" s="31"/>
    </row>
    <row r="1848" spans="10:12" ht="27.75" customHeight="1">
      <c r="J1848" s="169"/>
      <c r="K1848" s="31"/>
      <c r="L1848" s="31"/>
    </row>
    <row r="1849" spans="10:12" ht="27.75" customHeight="1">
      <c r="J1849" s="169"/>
      <c r="K1849" s="31"/>
      <c r="L1849" s="31"/>
    </row>
    <row r="1850" spans="10:12" ht="27.75" customHeight="1">
      <c r="J1850" s="169"/>
      <c r="K1850" s="31"/>
      <c r="L1850" s="31"/>
    </row>
    <row r="1851" spans="10:12" ht="27.75" customHeight="1">
      <c r="J1851" s="169"/>
      <c r="K1851" s="31"/>
      <c r="L1851" s="31"/>
    </row>
    <row r="1852" spans="10:12" ht="27.75" customHeight="1">
      <c r="J1852" s="169"/>
      <c r="K1852" s="31"/>
      <c r="L1852" s="31"/>
    </row>
    <row r="1853" spans="10:12" ht="27.75" customHeight="1">
      <c r="J1853" s="169"/>
      <c r="K1853" s="31"/>
      <c r="L1853" s="31"/>
    </row>
    <row r="1854" spans="10:12" ht="27.75" customHeight="1">
      <c r="J1854" s="169"/>
      <c r="K1854" s="31"/>
      <c r="L1854" s="31"/>
    </row>
    <row r="1855" spans="10:12" ht="27.75" customHeight="1">
      <c r="J1855" s="169"/>
      <c r="K1855" s="31"/>
      <c r="L1855" s="31"/>
    </row>
    <row r="1856" spans="10:12" ht="27.75" customHeight="1">
      <c r="J1856" s="169"/>
      <c r="K1856" s="31"/>
      <c r="L1856" s="31"/>
    </row>
    <row r="1857" spans="10:12" ht="27.75" customHeight="1">
      <c r="J1857" s="169"/>
      <c r="K1857" s="31"/>
      <c r="L1857" s="31"/>
    </row>
    <row r="1858" spans="10:12" ht="27.75" customHeight="1">
      <c r="J1858" s="169"/>
      <c r="K1858" s="31"/>
      <c r="L1858" s="31"/>
    </row>
    <row r="1859" spans="10:12" ht="27.75" customHeight="1">
      <c r="J1859" s="169"/>
      <c r="K1859" s="31"/>
      <c r="L1859" s="31"/>
    </row>
    <row r="1860" spans="10:12" ht="27.75" customHeight="1">
      <c r="J1860" s="169"/>
      <c r="K1860" s="31"/>
      <c r="L1860" s="31"/>
    </row>
    <row r="1861" spans="10:12" ht="27.75" customHeight="1">
      <c r="J1861" s="169"/>
      <c r="K1861" s="31"/>
      <c r="L1861" s="31"/>
    </row>
    <row r="1862" spans="10:12" ht="27.75" customHeight="1">
      <c r="J1862" s="169"/>
      <c r="K1862" s="31"/>
      <c r="L1862" s="31"/>
    </row>
    <row r="1863" spans="10:12" ht="27.75" customHeight="1">
      <c r="J1863" s="169"/>
      <c r="K1863" s="31"/>
      <c r="L1863" s="31"/>
    </row>
    <row r="1864" spans="10:12" ht="27.75" customHeight="1">
      <c r="J1864" s="169"/>
      <c r="K1864" s="31"/>
      <c r="L1864" s="31"/>
    </row>
    <row r="1865" spans="10:12" ht="27.75" customHeight="1">
      <c r="J1865" s="169"/>
      <c r="K1865" s="31"/>
      <c r="L1865" s="31"/>
    </row>
    <row r="1866" spans="10:12" ht="27.75" customHeight="1">
      <c r="J1866" s="169"/>
      <c r="K1866" s="31"/>
      <c r="L1866" s="31"/>
    </row>
    <row r="1867" spans="10:12" ht="27.75" customHeight="1">
      <c r="J1867" s="169"/>
      <c r="K1867" s="31"/>
      <c r="L1867" s="31"/>
    </row>
    <row r="1868" spans="10:12" ht="27.75" customHeight="1">
      <c r="J1868" s="169"/>
      <c r="K1868" s="31"/>
      <c r="L1868" s="31"/>
    </row>
    <row r="1869" spans="10:12" ht="27.75" customHeight="1">
      <c r="J1869" s="169"/>
      <c r="K1869" s="31"/>
      <c r="L1869" s="31"/>
    </row>
    <row r="1870" spans="10:12" ht="27.75" customHeight="1">
      <c r="J1870" s="169"/>
      <c r="K1870" s="31"/>
      <c r="L1870" s="31"/>
    </row>
    <row r="1871" spans="10:12" ht="27.75" customHeight="1">
      <c r="J1871" s="169"/>
      <c r="K1871" s="31"/>
      <c r="L1871" s="31"/>
    </row>
    <row r="1872" spans="10:12" ht="27.75" customHeight="1">
      <c r="J1872" s="169"/>
      <c r="K1872" s="31"/>
      <c r="L1872" s="31"/>
    </row>
    <row r="1873" spans="10:12" ht="27.75" customHeight="1">
      <c r="J1873" s="169"/>
      <c r="K1873" s="31"/>
      <c r="L1873" s="31"/>
    </row>
    <row r="1874" spans="10:12" ht="27.75" customHeight="1">
      <c r="J1874" s="169"/>
      <c r="K1874" s="31"/>
      <c r="L1874" s="31"/>
    </row>
    <row r="1875" spans="10:12" ht="27.75" customHeight="1">
      <c r="J1875" s="169"/>
      <c r="K1875" s="31"/>
      <c r="L1875" s="31"/>
    </row>
    <row r="1876" spans="10:12" ht="27.75" customHeight="1">
      <c r="J1876" s="169"/>
      <c r="K1876" s="31"/>
      <c r="L1876" s="31"/>
    </row>
    <row r="1877" spans="10:12" ht="27.75" customHeight="1">
      <c r="J1877" s="169"/>
      <c r="K1877" s="31"/>
      <c r="L1877" s="31"/>
    </row>
    <row r="1878" spans="10:12" ht="27.75" customHeight="1">
      <c r="J1878" s="169"/>
      <c r="K1878" s="31"/>
      <c r="L1878" s="31"/>
    </row>
    <row r="1879" spans="10:12" ht="27.75" customHeight="1">
      <c r="J1879" s="169"/>
      <c r="K1879" s="31"/>
      <c r="L1879" s="31"/>
    </row>
    <row r="1880" spans="10:12" ht="27.75" customHeight="1">
      <c r="J1880" s="169"/>
      <c r="K1880" s="31"/>
      <c r="L1880" s="31"/>
    </row>
    <row r="1881" spans="10:12" ht="27.75" customHeight="1">
      <c r="J1881" s="169"/>
      <c r="K1881" s="31"/>
      <c r="L1881" s="31"/>
    </row>
    <row r="1882" spans="10:12" ht="27.75" customHeight="1">
      <c r="J1882" s="169"/>
      <c r="K1882" s="31"/>
      <c r="L1882" s="31"/>
    </row>
    <row r="1883" spans="10:12" ht="27.75" customHeight="1">
      <c r="J1883" s="169"/>
      <c r="K1883" s="31"/>
      <c r="L1883" s="31"/>
    </row>
    <row r="1884" spans="10:12" ht="27.75" customHeight="1">
      <c r="J1884" s="169"/>
      <c r="K1884" s="31"/>
      <c r="L1884" s="31"/>
    </row>
    <row r="1885" spans="10:12" ht="27.75" customHeight="1">
      <c r="J1885" s="169"/>
      <c r="K1885" s="31"/>
      <c r="L1885" s="31"/>
    </row>
    <row r="1886" spans="10:12" ht="27.75" customHeight="1">
      <c r="J1886" s="169"/>
      <c r="K1886" s="31"/>
      <c r="L1886" s="31"/>
    </row>
    <row r="1887" spans="10:12" ht="27.75" customHeight="1">
      <c r="J1887" s="169"/>
      <c r="K1887" s="31"/>
      <c r="L1887" s="31"/>
    </row>
    <row r="1888" spans="10:12" ht="27.75" customHeight="1">
      <c r="J1888" s="169"/>
      <c r="K1888" s="31"/>
      <c r="L1888" s="31"/>
    </row>
    <row r="1889" spans="10:12" ht="27.75" customHeight="1">
      <c r="J1889" s="169"/>
      <c r="K1889" s="31"/>
      <c r="L1889" s="31"/>
    </row>
    <row r="1890" spans="10:12" ht="27.75" customHeight="1">
      <c r="J1890" s="169"/>
      <c r="K1890" s="31"/>
      <c r="L1890" s="31"/>
    </row>
    <row r="1891" spans="10:12" ht="27.75" customHeight="1">
      <c r="J1891" s="169"/>
      <c r="K1891" s="31"/>
      <c r="L1891" s="31"/>
    </row>
    <row r="1892" spans="10:12" ht="27.75" customHeight="1">
      <c r="J1892" s="169"/>
      <c r="K1892" s="31"/>
      <c r="L1892" s="31"/>
    </row>
    <row r="1893" spans="10:12" ht="27.75" customHeight="1">
      <c r="J1893" s="169"/>
      <c r="K1893" s="31"/>
      <c r="L1893" s="31"/>
    </row>
    <row r="1894" spans="10:12" ht="27.75" customHeight="1">
      <c r="J1894" s="169"/>
      <c r="K1894" s="31"/>
      <c r="L1894" s="31"/>
    </row>
    <row r="1895" spans="10:12" ht="27.75" customHeight="1">
      <c r="J1895" s="169"/>
      <c r="K1895" s="31"/>
      <c r="L1895" s="31"/>
    </row>
    <row r="1896" spans="10:12" ht="27.75" customHeight="1">
      <c r="J1896" s="169"/>
      <c r="K1896" s="31"/>
      <c r="L1896" s="31"/>
    </row>
    <row r="1897" spans="10:12" ht="27.75" customHeight="1">
      <c r="J1897" s="169"/>
      <c r="K1897" s="31"/>
      <c r="L1897" s="31"/>
    </row>
    <row r="1898" spans="10:12" ht="27.75" customHeight="1">
      <c r="J1898" s="169"/>
      <c r="K1898" s="31"/>
      <c r="L1898" s="31"/>
    </row>
    <row r="1899" spans="10:12" ht="27.75" customHeight="1">
      <c r="J1899" s="169"/>
      <c r="K1899" s="31"/>
      <c r="L1899" s="31"/>
    </row>
    <row r="1900" spans="10:12" ht="27.75" customHeight="1">
      <c r="J1900" s="169"/>
      <c r="K1900" s="31"/>
      <c r="L1900" s="31"/>
    </row>
    <row r="1901" spans="10:12" ht="27.75" customHeight="1">
      <c r="J1901" s="169"/>
      <c r="K1901" s="31"/>
      <c r="L1901" s="31"/>
    </row>
    <row r="1902" spans="10:12" ht="27.75" customHeight="1">
      <c r="J1902" s="169"/>
      <c r="K1902" s="31"/>
      <c r="L1902" s="31"/>
    </row>
    <row r="1903" spans="10:12" ht="27.75" customHeight="1">
      <c r="J1903" s="169"/>
      <c r="K1903" s="31"/>
      <c r="L1903" s="31"/>
    </row>
    <row r="1904" spans="10:12" ht="27.75" customHeight="1">
      <c r="J1904" s="169"/>
      <c r="K1904" s="31"/>
      <c r="L1904" s="31"/>
    </row>
    <row r="1905" spans="10:12" ht="27.75" customHeight="1">
      <c r="J1905" s="169"/>
      <c r="K1905" s="31"/>
      <c r="L1905" s="31"/>
    </row>
    <row r="1906" spans="10:12" ht="27.75" customHeight="1">
      <c r="J1906" s="169"/>
      <c r="K1906" s="31"/>
      <c r="L1906" s="31"/>
    </row>
    <row r="1907" spans="10:12" ht="27.75" customHeight="1">
      <c r="J1907" s="169"/>
      <c r="K1907" s="31"/>
      <c r="L1907" s="31"/>
    </row>
    <row r="1908" spans="10:12" ht="27.75" customHeight="1">
      <c r="J1908" s="169"/>
      <c r="K1908" s="31"/>
      <c r="L1908" s="31"/>
    </row>
    <row r="1909" spans="10:12" ht="27.75" customHeight="1">
      <c r="J1909" s="169"/>
      <c r="K1909" s="31"/>
      <c r="L1909" s="31"/>
    </row>
    <row r="1910" spans="10:12" ht="27.75" customHeight="1">
      <c r="J1910" s="169"/>
      <c r="K1910" s="31"/>
      <c r="L1910" s="31"/>
    </row>
    <row r="1911" spans="10:12" ht="27.75" customHeight="1">
      <c r="J1911" s="169"/>
      <c r="K1911" s="31"/>
      <c r="L1911" s="31"/>
    </row>
    <row r="1912" spans="10:12" ht="27.75" customHeight="1">
      <c r="J1912" s="169"/>
      <c r="K1912" s="31"/>
      <c r="L1912" s="31"/>
    </row>
    <row r="1913" spans="10:12" ht="27.75" customHeight="1">
      <c r="J1913" s="169"/>
      <c r="K1913" s="31"/>
      <c r="L1913" s="31"/>
    </row>
    <row r="1914" spans="10:12" ht="27.75" customHeight="1">
      <c r="J1914" s="169"/>
      <c r="K1914" s="31"/>
      <c r="L1914" s="31"/>
    </row>
    <row r="1915" spans="10:12" ht="27.75" customHeight="1">
      <c r="J1915" s="169"/>
      <c r="K1915" s="31"/>
      <c r="L1915" s="31"/>
    </row>
    <row r="1916" spans="10:12" ht="27.75" customHeight="1">
      <c r="J1916" s="169"/>
      <c r="K1916" s="31"/>
      <c r="L1916" s="31"/>
    </row>
    <row r="1917" spans="10:12" ht="27.75" customHeight="1">
      <c r="J1917" s="169"/>
      <c r="K1917" s="31"/>
      <c r="L1917" s="31"/>
    </row>
    <row r="1918" spans="10:12" ht="27.75" customHeight="1">
      <c r="J1918" s="169"/>
      <c r="K1918" s="31"/>
      <c r="L1918" s="31"/>
    </row>
    <row r="1919" spans="10:12" ht="27.75" customHeight="1">
      <c r="J1919" s="169"/>
      <c r="K1919" s="31"/>
      <c r="L1919" s="31"/>
    </row>
    <row r="1920" spans="10:12" ht="27.75" customHeight="1">
      <c r="J1920" s="169"/>
      <c r="K1920" s="31"/>
      <c r="L1920" s="31"/>
    </row>
    <row r="1921" spans="10:12" ht="27.75" customHeight="1">
      <c r="J1921" s="169"/>
      <c r="K1921" s="31"/>
      <c r="L1921" s="31"/>
    </row>
    <row r="1922" spans="10:12" ht="27.75" customHeight="1">
      <c r="J1922" s="169"/>
      <c r="K1922" s="31"/>
      <c r="L1922" s="31"/>
    </row>
    <row r="1923" spans="10:12" ht="27.75" customHeight="1">
      <c r="J1923" s="169"/>
      <c r="K1923" s="31"/>
      <c r="L1923" s="31"/>
    </row>
    <row r="1924" spans="10:12" ht="27.75" customHeight="1">
      <c r="J1924" s="169"/>
      <c r="K1924" s="31"/>
      <c r="L1924" s="31"/>
    </row>
    <row r="1925" spans="10:12" ht="27.75" customHeight="1">
      <c r="J1925" s="169"/>
      <c r="K1925" s="31"/>
      <c r="L1925" s="31"/>
    </row>
    <row r="1926" spans="10:12" ht="27.75" customHeight="1">
      <c r="J1926" s="169"/>
      <c r="K1926" s="31"/>
      <c r="L1926" s="31"/>
    </row>
    <row r="1927" spans="10:12" ht="27.75" customHeight="1">
      <c r="J1927" s="169"/>
      <c r="K1927" s="31"/>
      <c r="L1927" s="31"/>
    </row>
    <row r="1928" spans="10:12" ht="27.75" customHeight="1">
      <c r="J1928" s="169"/>
      <c r="K1928" s="31"/>
      <c r="L1928" s="31"/>
    </row>
    <row r="1929" spans="10:12" ht="27.75" customHeight="1">
      <c r="J1929" s="169"/>
      <c r="K1929" s="31"/>
      <c r="L1929" s="31"/>
    </row>
    <row r="1930" spans="10:12" ht="27.75" customHeight="1">
      <c r="J1930" s="169"/>
      <c r="K1930" s="31"/>
      <c r="L1930" s="31"/>
    </row>
    <row r="1931" spans="10:12" ht="27.75" customHeight="1">
      <c r="J1931" s="169"/>
      <c r="K1931" s="31"/>
      <c r="L1931" s="31"/>
    </row>
    <row r="1932" spans="10:12" ht="27.75" customHeight="1">
      <c r="J1932" s="169"/>
      <c r="K1932" s="31"/>
      <c r="L1932" s="31"/>
    </row>
    <row r="1933" spans="10:12" ht="27.75" customHeight="1">
      <c r="J1933" s="169"/>
      <c r="K1933" s="31"/>
      <c r="L1933" s="31"/>
    </row>
    <row r="1934" spans="10:12" ht="27.75" customHeight="1">
      <c r="J1934" s="169"/>
      <c r="K1934" s="31"/>
      <c r="L1934" s="31"/>
    </row>
    <row r="1935" spans="10:12" ht="27.75" customHeight="1">
      <c r="J1935" s="169"/>
      <c r="K1935" s="31"/>
      <c r="L1935" s="31"/>
    </row>
    <row r="1936" spans="10:12" ht="27.75" customHeight="1">
      <c r="J1936" s="169"/>
      <c r="K1936" s="31"/>
      <c r="L1936" s="31"/>
    </row>
    <row r="1937" spans="10:12" ht="27.75" customHeight="1">
      <c r="J1937" s="169"/>
      <c r="K1937" s="31"/>
      <c r="L1937" s="31"/>
    </row>
    <row r="1938" spans="10:12" ht="27.75" customHeight="1">
      <c r="J1938" s="169"/>
      <c r="K1938" s="31"/>
      <c r="L1938" s="31"/>
    </row>
    <row r="1939" spans="10:12" ht="27.75" customHeight="1">
      <c r="J1939" s="169"/>
      <c r="K1939" s="31"/>
      <c r="L1939" s="31"/>
    </row>
    <row r="1940" spans="10:12" ht="27.75" customHeight="1">
      <c r="J1940" s="169"/>
      <c r="K1940" s="31"/>
      <c r="L1940" s="31"/>
    </row>
    <row r="1941" spans="10:12" ht="27.75" customHeight="1">
      <c r="J1941" s="169"/>
      <c r="K1941" s="31"/>
      <c r="L1941" s="31"/>
    </row>
    <row r="1942" spans="10:12" ht="27.75" customHeight="1">
      <c r="J1942" s="169"/>
      <c r="K1942" s="31"/>
      <c r="L1942" s="31"/>
    </row>
    <row r="1943" spans="10:12" ht="27.75" customHeight="1">
      <c r="J1943" s="169"/>
      <c r="K1943" s="31"/>
      <c r="L1943" s="31"/>
    </row>
    <row r="1944" spans="10:12" ht="27.75" customHeight="1">
      <c r="J1944" s="169"/>
      <c r="K1944" s="31"/>
      <c r="L1944" s="31"/>
    </row>
    <row r="1945" spans="10:12" ht="27.75" customHeight="1">
      <c r="J1945" s="169"/>
      <c r="K1945" s="31"/>
      <c r="L1945" s="31"/>
    </row>
    <row r="1946" spans="10:12" ht="27.75" customHeight="1">
      <c r="J1946" s="169"/>
      <c r="K1946" s="31"/>
      <c r="L1946" s="31"/>
    </row>
    <row r="1947" spans="10:12" ht="27.75" customHeight="1">
      <c r="J1947" s="169"/>
      <c r="K1947" s="31"/>
      <c r="L1947" s="31"/>
    </row>
    <row r="1948" spans="10:12" ht="27.75" customHeight="1">
      <c r="J1948" s="169"/>
      <c r="K1948" s="31"/>
      <c r="L1948" s="31"/>
    </row>
    <row r="1949" spans="10:12" ht="27.75" customHeight="1">
      <c r="J1949" s="169"/>
      <c r="K1949" s="31"/>
      <c r="L1949" s="31"/>
    </row>
    <row r="1950" spans="10:12" ht="27.75" customHeight="1">
      <c r="J1950" s="169"/>
      <c r="K1950" s="31"/>
      <c r="L1950" s="31"/>
    </row>
    <row r="1951" spans="10:12" ht="27.75" customHeight="1">
      <c r="J1951" s="169"/>
      <c r="K1951" s="31"/>
      <c r="L1951" s="31"/>
    </row>
    <row r="1952" spans="10:12" ht="27.75" customHeight="1">
      <c r="J1952" s="169"/>
      <c r="K1952" s="31"/>
      <c r="L1952" s="31"/>
    </row>
    <row r="1953" spans="10:12" ht="27.75" customHeight="1">
      <c r="J1953" s="169"/>
      <c r="K1953" s="31"/>
      <c r="L1953" s="31"/>
    </row>
    <row r="1954" spans="10:12" ht="27.75" customHeight="1">
      <c r="J1954" s="169"/>
      <c r="K1954" s="31"/>
      <c r="L1954" s="31"/>
    </row>
    <row r="1955" spans="10:12" ht="27.75" customHeight="1">
      <c r="J1955" s="169"/>
      <c r="K1955" s="31"/>
      <c r="L1955" s="31"/>
    </row>
    <row r="1956" spans="10:12" ht="27.75" customHeight="1">
      <c r="J1956" s="169"/>
      <c r="K1956" s="31"/>
      <c r="L1956" s="31"/>
    </row>
    <row r="1957" spans="10:12" ht="27.75" customHeight="1">
      <c r="J1957" s="169"/>
      <c r="K1957" s="31"/>
      <c r="L1957" s="31"/>
    </row>
    <row r="1958" spans="10:12" ht="27.75" customHeight="1">
      <c r="J1958" s="169"/>
      <c r="K1958" s="31"/>
      <c r="L1958" s="31"/>
    </row>
    <row r="1959" spans="10:12" ht="27.75" customHeight="1">
      <c r="J1959" s="169"/>
      <c r="K1959" s="31"/>
      <c r="L1959" s="31"/>
    </row>
    <row r="1960" spans="10:12" ht="27.75" customHeight="1">
      <c r="J1960" s="169"/>
      <c r="K1960" s="31"/>
      <c r="L1960" s="31"/>
    </row>
    <row r="1961" spans="10:12" ht="27.75" customHeight="1">
      <c r="J1961" s="169"/>
      <c r="K1961" s="31"/>
      <c r="L1961" s="31"/>
    </row>
    <row r="1962" spans="10:12" ht="27.75" customHeight="1">
      <c r="J1962" s="169"/>
      <c r="K1962" s="31"/>
      <c r="L1962" s="31"/>
    </row>
    <row r="1963" spans="10:12" ht="27.75" customHeight="1">
      <c r="J1963" s="169"/>
      <c r="K1963" s="31"/>
      <c r="L1963" s="31"/>
    </row>
    <row r="1964" spans="10:12" ht="27.75" customHeight="1">
      <c r="J1964" s="169"/>
      <c r="K1964" s="31"/>
      <c r="L1964" s="31"/>
    </row>
    <row r="1965" spans="10:12" ht="27.75" customHeight="1">
      <c r="J1965" s="169"/>
      <c r="K1965" s="31"/>
      <c r="L1965" s="31"/>
    </row>
    <row r="1966" spans="10:12" ht="27.75" customHeight="1">
      <c r="J1966" s="169"/>
      <c r="K1966" s="31"/>
      <c r="L1966" s="31"/>
    </row>
    <row r="1967" spans="10:12" ht="27.75" customHeight="1">
      <c r="J1967" s="169"/>
      <c r="K1967" s="31"/>
      <c r="L1967" s="31"/>
    </row>
    <row r="1968" spans="10:12" ht="27.75" customHeight="1">
      <c r="J1968" s="169"/>
      <c r="K1968" s="31"/>
      <c r="L1968" s="31"/>
    </row>
    <row r="1969" spans="10:12" ht="27.75" customHeight="1">
      <c r="J1969" s="169"/>
      <c r="K1969" s="31"/>
      <c r="L1969" s="31"/>
    </row>
    <row r="1970" spans="10:12" ht="27.75" customHeight="1">
      <c r="J1970" s="169"/>
      <c r="K1970" s="31"/>
      <c r="L1970" s="31"/>
    </row>
    <row r="1971" spans="10:12" ht="27.75" customHeight="1">
      <c r="J1971" s="169"/>
      <c r="K1971" s="31"/>
      <c r="L1971" s="31"/>
    </row>
    <row r="1972" spans="10:12" ht="27.75" customHeight="1">
      <c r="J1972" s="169"/>
      <c r="K1972" s="31"/>
      <c r="L1972" s="31"/>
    </row>
    <row r="1973" spans="10:12" ht="27.75" customHeight="1">
      <c r="J1973" s="169"/>
      <c r="K1973" s="31"/>
      <c r="L1973" s="31"/>
    </row>
    <row r="1974" spans="10:12" ht="27.75" customHeight="1">
      <c r="J1974" s="169"/>
      <c r="K1974" s="31"/>
      <c r="L1974" s="31"/>
    </row>
    <row r="1975" spans="10:12" ht="27.75" customHeight="1">
      <c r="J1975" s="169"/>
      <c r="K1975" s="31"/>
      <c r="L1975" s="31"/>
    </row>
    <row r="1976" spans="10:12" ht="27.75" customHeight="1">
      <c r="J1976" s="169"/>
      <c r="K1976" s="31"/>
      <c r="L1976" s="31"/>
    </row>
    <row r="1977" spans="10:12" ht="27.75" customHeight="1">
      <c r="J1977" s="169"/>
      <c r="K1977" s="31"/>
      <c r="L1977" s="31"/>
    </row>
    <row r="1978" spans="10:12" ht="27.75" customHeight="1">
      <c r="J1978" s="169"/>
      <c r="K1978" s="31"/>
      <c r="L1978" s="31"/>
    </row>
    <row r="1979" spans="10:12" ht="27.75" customHeight="1">
      <c r="J1979" s="169"/>
      <c r="K1979" s="31"/>
      <c r="L1979" s="31"/>
    </row>
    <row r="1980" spans="10:12" ht="27.75" customHeight="1">
      <c r="J1980" s="169"/>
      <c r="K1980" s="31"/>
      <c r="L1980" s="31"/>
    </row>
    <row r="1981" spans="10:12" ht="27.75" customHeight="1">
      <c r="J1981" s="169"/>
      <c r="K1981" s="31"/>
      <c r="L1981" s="31"/>
    </row>
    <row r="1982" spans="10:12" ht="27.75" customHeight="1">
      <c r="J1982" s="169"/>
      <c r="K1982" s="31"/>
      <c r="L1982" s="31"/>
    </row>
    <row r="1983" spans="10:12" ht="27.75" customHeight="1">
      <c r="J1983" s="169"/>
      <c r="K1983" s="31"/>
      <c r="L1983" s="31"/>
    </row>
    <row r="1984" spans="10:12" ht="27.75" customHeight="1">
      <c r="J1984" s="169"/>
      <c r="K1984" s="31"/>
      <c r="L1984" s="31"/>
    </row>
    <row r="1985" spans="10:12" ht="27.75" customHeight="1">
      <c r="J1985" s="169"/>
      <c r="K1985" s="31"/>
      <c r="L1985" s="31"/>
    </row>
    <row r="1986" spans="10:12" ht="27.75" customHeight="1">
      <c r="J1986" s="169"/>
      <c r="K1986" s="31"/>
      <c r="L1986" s="31"/>
    </row>
    <row r="1987" spans="10:12" ht="27.75" customHeight="1">
      <c r="J1987" s="169"/>
      <c r="K1987" s="31"/>
      <c r="L1987" s="31"/>
    </row>
    <row r="1988" spans="10:12" ht="27.75" customHeight="1">
      <c r="J1988" s="169"/>
      <c r="K1988" s="31"/>
      <c r="L1988" s="31"/>
    </row>
    <row r="1989" spans="10:12" ht="27.75" customHeight="1">
      <c r="J1989" s="169"/>
      <c r="K1989" s="31"/>
      <c r="L1989" s="31"/>
    </row>
    <row r="1990" spans="10:12" ht="27.75" customHeight="1">
      <c r="J1990" s="169"/>
      <c r="K1990" s="31"/>
      <c r="L1990" s="31"/>
    </row>
    <row r="1991" spans="10:12" ht="27.75" customHeight="1">
      <c r="J1991" s="169"/>
      <c r="K1991" s="31"/>
      <c r="L1991" s="31"/>
    </row>
    <row r="1992" spans="10:12" ht="27.75" customHeight="1">
      <c r="J1992" s="169"/>
      <c r="K1992" s="31"/>
      <c r="L1992" s="31"/>
    </row>
    <row r="1993" spans="10:12" ht="27.75" customHeight="1">
      <c r="J1993" s="169"/>
      <c r="K1993" s="31"/>
      <c r="L1993" s="31"/>
    </row>
    <row r="1994" spans="10:12" ht="27.75" customHeight="1">
      <c r="J1994" s="169"/>
      <c r="K1994" s="31"/>
      <c r="L1994" s="31"/>
    </row>
    <row r="1995" spans="10:12" ht="27.75" customHeight="1">
      <c r="J1995" s="169"/>
      <c r="K1995" s="31"/>
      <c r="L1995" s="31"/>
    </row>
    <row r="1996" spans="10:12" ht="27.75" customHeight="1">
      <c r="J1996" s="169"/>
      <c r="K1996" s="31"/>
      <c r="L1996" s="31"/>
    </row>
    <row r="1997" spans="10:12" ht="27.75" customHeight="1">
      <c r="J1997" s="169"/>
      <c r="K1997" s="31"/>
      <c r="L1997" s="31"/>
    </row>
    <row r="1998" spans="10:12" ht="27.75" customHeight="1">
      <c r="J1998" s="169"/>
      <c r="K1998" s="31"/>
      <c r="L1998" s="31"/>
    </row>
    <row r="1999" spans="10:12" ht="27.75" customHeight="1">
      <c r="J1999" s="169"/>
      <c r="K1999" s="31"/>
      <c r="L1999" s="31"/>
    </row>
    <row r="2000" spans="10:12" ht="27.75" customHeight="1">
      <c r="J2000" s="169"/>
      <c r="K2000" s="31"/>
      <c r="L2000" s="31"/>
    </row>
    <row r="2001" spans="10:12" ht="27.75" customHeight="1">
      <c r="J2001" s="169"/>
      <c r="K2001" s="31"/>
      <c r="L2001" s="31"/>
    </row>
    <row r="2002" spans="10:12" ht="27.75" customHeight="1">
      <c r="J2002" s="169"/>
      <c r="K2002" s="31"/>
      <c r="L2002" s="31"/>
    </row>
    <row r="2003" spans="10:12" ht="27.75" customHeight="1">
      <c r="J2003" s="169"/>
      <c r="K2003" s="31"/>
      <c r="L2003" s="31"/>
    </row>
    <row r="2004" spans="10:12" ht="27.75" customHeight="1">
      <c r="J2004" s="169"/>
      <c r="K2004" s="31"/>
      <c r="L2004" s="31"/>
    </row>
    <row r="2005" spans="10:12" ht="27.75" customHeight="1">
      <c r="J2005" s="169"/>
      <c r="K2005" s="31"/>
      <c r="L2005" s="31"/>
    </row>
    <row r="2006" spans="10:12" ht="27.75" customHeight="1">
      <c r="J2006" s="169"/>
      <c r="K2006" s="31"/>
      <c r="L2006" s="31"/>
    </row>
    <row r="2007" spans="10:12" ht="27.75" customHeight="1">
      <c r="J2007" s="169"/>
      <c r="K2007" s="31"/>
      <c r="L2007" s="31"/>
    </row>
    <row r="2008" spans="10:12" ht="27.75" customHeight="1">
      <c r="J2008" s="169"/>
      <c r="K2008" s="31"/>
      <c r="L2008" s="31"/>
    </row>
    <row r="2009" spans="10:12" ht="27.75" customHeight="1">
      <c r="J2009" s="169"/>
      <c r="K2009" s="31"/>
      <c r="L2009" s="31"/>
    </row>
    <row r="2010" spans="10:12" ht="27.75" customHeight="1">
      <c r="J2010" s="169"/>
      <c r="K2010" s="31"/>
      <c r="L2010" s="31"/>
    </row>
    <row r="2011" spans="10:12" ht="27.75" customHeight="1">
      <c r="J2011" s="169"/>
      <c r="K2011" s="31"/>
      <c r="L2011" s="31"/>
    </row>
    <row r="2012" spans="10:12" ht="27.75" customHeight="1">
      <c r="J2012" s="169"/>
      <c r="K2012" s="31"/>
      <c r="L2012" s="31"/>
    </row>
    <row r="2013" spans="10:12" ht="27.75" customHeight="1">
      <c r="J2013" s="169"/>
      <c r="K2013" s="31"/>
      <c r="L2013" s="31"/>
    </row>
    <row r="2014" spans="10:12" ht="27.75" customHeight="1">
      <c r="J2014" s="169"/>
      <c r="K2014" s="31"/>
      <c r="L2014" s="31"/>
    </row>
    <row r="2015" spans="10:12" ht="27.75" customHeight="1">
      <c r="J2015" s="169"/>
      <c r="K2015" s="31"/>
      <c r="L2015" s="31"/>
    </row>
    <row r="2016" spans="10:12" ht="27.75" customHeight="1">
      <c r="J2016" s="169"/>
      <c r="K2016" s="31"/>
      <c r="L2016" s="31"/>
    </row>
    <row r="2017" spans="10:12" ht="27.75" customHeight="1">
      <c r="J2017" s="169"/>
      <c r="K2017" s="31"/>
      <c r="L2017" s="31"/>
    </row>
    <row r="2018" spans="10:12" ht="27.75" customHeight="1">
      <c r="J2018" s="169"/>
      <c r="K2018" s="31"/>
      <c r="L2018" s="31"/>
    </row>
    <row r="2019" spans="10:12" ht="27.75" customHeight="1">
      <c r="J2019" s="169"/>
      <c r="K2019" s="31"/>
      <c r="L2019" s="31"/>
    </row>
    <row r="2020" spans="10:12" ht="27.75" customHeight="1">
      <c r="J2020" s="169"/>
      <c r="K2020" s="31"/>
      <c r="L2020" s="31"/>
    </row>
    <row r="2021" spans="10:12" ht="27.75" customHeight="1">
      <c r="J2021" s="169"/>
      <c r="K2021" s="31"/>
      <c r="L2021" s="31"/>
    </row>
    <row r="2022" spans="10:12" ht="27.75" customHeight="1">
      <c r="J2022" s="169"/>
      <c r="K2022" s="31"/>
      <c r="L2022" s="31"/>
    </row>
    <row r="2023" spans="10:12" ht="27.75" customHeight="1">
      <c r="J2023" s="169"/>
      <c r="K2023" s="31"/>
      <c r="L2023" s="31"/>
    </row>
    <row r="2024" spans="10:12" ht="27.75" customHeight="1">
      <c r="J2024" s="169"/>
      <c r="K2024" s="31"/>
      <c r="L2024" s="31"/>
    </row>
    <row r="2025" spans="10:12" ht="27.75" customHeight="1">
      <c r="J2025" s="169"/>
      <c r="K2025" s="31"/>
      <c r="L2025" s="31"/>
    </row>
    <row r="2026" spans="10:12" ht="27.75" customHeight="1">
      <c r="J2026" s="169"/>
      <c r="K2026" s="31"/>
      <c r="L2026" s="31"/>
    </row>
    <row r="2027" spans="10:12" ht="27.75" customHeight="1">
      <c r="J2027" s="169"/>
      <c r="K2027" s="31"/>
      <c r="L2027" s="31"/>
    </row>
    <row r="2028" spans="10:12" ht="27.75" customHeight="1">
      <c r="J2028" s="169"/>
      <c r="K2028" s="31"/>
      <c r="L2028" s="31"/>
    </row>
    <row r="2029" spans="10:12" ht="27.75" customHeight="1">
      <c r="J2029" s="169"/>
      <c r="K2029" s="31"/>
      <c r="L2029" s="31"/>
    </row>
    <row r="2030" spans="10:12" ht="27.75" customHeight="1">
      <c r="J2030" s="169"/>
      <c r="K2030" s="31"/>
      <c r="L2030" s="31"/>
    </row>
    <row r="2031" spans="10:12" ht="27.75" customHeight="1">
      <c r="J2031" s="169"/>
      <c r="K2031" s="31"/>
      <c r="L2031" s="31"/>
    </row>
    <row r="2032" spans="10:12" ht="27.75" customHeight="1">
      <c r="J2032" s="169"/>
      <c r="K2032" s="31"/>
      <c r="L2032" s="31"/>
    </row>
    <row r="2033" spans="10:12" ht="27.75" customHeight="1">
      <c r="J2033" s="169"/>
      <c r="K2033" s="31"/>
      <c r="L2033" s="31"/>
    </row>
    <row r="2034" spans="10:12" ht="27.75" customHeight="1">
      <c r="J2034" s="169"/>
      <c r="K2034" s="31"/>
      <c r="L2034" s="31"/>
    </row>
    <row r="2035" spans="10:12" ht="27.75" customHeight="1">
      <c r="J2035" s="169"/>
      <c r="K2035" s="31"/>
      <c r="L2035" s="31"/>
    </row>
    <row r="2036" spans="10:12" ht="27.75" customHeight="1">
      <c r="J2036" s="169"/>
      <c r="K2036" s="31"/>
      <c r="L2036" s="31"/>
    </row>
    <row r="2037" spans="10:12" ht="27.75" customHeight="1">
      <c r="J2037" s="169"/>
      <c r="K2037" s="31"/>
      <c r="L2037" s="31"/>
    </row>
    <row r="2038" spans="10:12" ht="27.75" customHeight="1">
      <c r="J2038" s="169"/>
      <c r="K2038" s="31"/>
      <c r="L2038" s="31"/>
    </row>
    <row r="2039" spans="10:12" ht="27.75" customHeight="1">
      <c r="J2039" s="169"/>
      <c r="K2039" s="31"/>
      <c r="L2039" s="31"/>
    </row>
    <row r="2040" spans="10:12" ht="27.75" customHeight="1">
      <c r="J2040" s="169"/>
      <c r="K2040" s="31"/>
      <c r="L2040" s="31"/>
    </row>
    <row r="2041" spans="10:12" ht="27.75" customHeight="1">
      <c r="J2041" s="169"/>
      <c r="K2041" s="31"/>
      <c r="L2041" s="31"/>
    </row>
    <row r="2042" spans="10:12" ht="27.75" customHeight="1">
      <c r="J2042" s="169"/>
      <c r="K2042" s="31"/>
      <c r="L2042" s="31"/>
    </row>
    <row r="2043" spans="10:12" ht="27.75" customHeight="1">
      <c r="J2043" s="169"/>
      <c r="K2043" s="31"/>
      <c r="L2043" s="31"/>
    </row>
    <row r="2044" spans="10:12" ht="27.75" customHeight="1">
      <c r="J2044" s="169"/>
      <c r="K2044" s="31"/>
      <c r="L2044" s="31"/>
    </row>
    <row r="2045" spans="10:12" ht="27.75" customHeight="1">
      <c r="J2045" s="169"/>
      <c r="K2045" s="31"/>
      <c r="L2045" s="31"/>
    </row>
    <row r="2046" spans="10:12" ht="27.75" customHeight="1">
      <c r="J2046" s="169"/>
      <c r="K2046" s="31"/>
      <c r="L2046" s="31"/>
    </row>
    <row r="2047" spans="10:12" ht="27.75" customHeight="1">
      <c r="J2047" s="169"/>
      <c r="K2047" s="31"/>
      <c r="L2047" s="31"/>
    </row>
    <row r="2048" spans="10:12" ht="27.75" customHeight="1">
      <c r="J2048" s="169"/>
      <c r="K2048" s="31"/>
      <c r="L2048" s="31"/>
    </row>
    <row r="2049" spans="10:12" ht="27.75" customHeight="1">
      <c r="J2049" s="169"/>
      <c r="K2049" s="31"/>
      <c r="L2049" s="31"/>
    </row>
    <row r="2050" spans="10:12" ht="27.75" customHeight="1">
      <c r="J2050" s="169"/>
      <c r="K2050" s="31"/>
      <c r="L2050" s="31"/>
    </row>
    <row r="2051" spans="10:12" ht="27.75" customHeight="1">
      <c r="J2051" s="169"/>
      <c r="K2051" s="31"/>
      <c r="L2051" s="31"/>
    </row>
    <row r="2052" spans="10:12" ht="27.75" customHeight="1">
      <c r="J2052" s="169"/>
      <c r="K2052" s="31"/>
      <c r="L2052" s="31"/>
    </row>
    <row r="2053" spans="10:12" ht="27.75" customHeight="1">
      <c r="J2053" s="169"/>
      <c r="K2053" s="31"/>
      <c r="L2053" s="31"/>
    </row>
    <row r="2054" spans="10:12" ht="27.75" customHeight="1">
      <c r="J2054" s="169"/>
      <c r="K2054" s="31"/>
      <c r="L2054" s="31"/>
    </row>
    <row r="2055" spans="10:12" ht="27.75" customHeight="1">
      <c r="J2055" s="169"/>
      <c r="K2055" s="31"/>
      <c r="L2055" s="31"/>
    </row>
    <row r="2056" spans="10:12" ht="27.75" customHeight="1">
      <c r="J2056" s="169"/>
      <c r="K2056" s="31"/>
      <c r="L2056" s="31"/>
    </row>
    <row r="2057" spans="10:12" ht="27.75" customHeight="1">
      <c r="J2057" s="169"/>
      <c r="K2057" s="31"/>
      <c r="L2057" s="31"/>
    </row>
    <row r="2058" spans="10:12" ht="27.75" customHeight="1">
      <c r="J2058" s="169"/>
      <c r="K2058" s="31"/>
      <c r="L2058" s="31"/>
    </row>
    <row r="2059" spans="10:12" ht="27.75" customHeight="1">
      <c r="J2059" s="169"/>
      <c r="K2059" s="31"/>
      <c r="L2059" s="31"/>
    </row>
    <row r="2060" spans="10:12" ht="27.75" customHeight="1">
      <c r="J2060" s="169"/>
      <c r="K2060" s="31"/>
      <c r="L2060" s="31"/>
    </row>
    <row r="2061" spans="10:12" ht="27.75" customHeight="1">
      <c r="J2061" s="169"/>
      <c r="K2061" s="31"/>
      <c r="L2061" s="31"/>
    </row>
    <row r="2062" spans="10:12" ht="27.75" customHeight="1">
      <c r="J2062" s="169"/>
      <c r="K2062" s="31"/>
      <c r="L2062" s="31"/>
    </row>
    <row r="2063" spans="10:12" ht="27.75" customHeight="1">
      <c r="J2063" s="169"/>
      <c r="K2063" s="31"/>
      <c r="L2063" s="31"/>
    </row>
    <row r="2064" spans="10:12" ht="27.75" customHeight="1">
      <c r="J2064" s="169"/>
      <c r="K2064" s="31"/>
      <c r="L2064" s="31"/>
    </row>
    <row r="2065" spans="10:12" ht="27.75" customHeight="1">
      <c r="J2065" s="169"/>
      <c r="K2065" s="31"/>
      <c r="L2065" s="31"/>
    </row>
    <row r="2066" spans="10:12" ht="27.75" customHeight="1">
      <c r="J2066" s="169"/>
      <c r="K2066" s="31"/>
      <c r="L2066" s="31"/>
    </row>
    <row r="2067" spans="10:12" ht="27.75" customHeight="1">
      <c r="J2067" s="169"/>
      <c r="K2067" s="31"/>
      <c r="L2067" s="31"/>
    </row>
    <row r="2068" spans="10:12" ht="27.75" customHeight="1">
      <c r="J2068" s="169"/>
      <c r="K2068" s="31"/>
      <c r="L2068" s="31"/>
    </row>
    <row r="2069" spans="10:12" ht="27.75" customHeight="1">
      <c r="J2069" s="169"/>
      <c r="K2069" s="31"/>
      <c r="L2069" s="31"/>
    </row>
    <row r="2070" spans="10:12" ht="27.75" customHeight="1">
      <c r="J2070" s="169"/>
      <c r="K2070" s="31"/>
      <c r="L2070" s="31"/>
    </row>
    <row r="2071" spans="10:12" ht="27.75" customHeight="1">
      <c r="J2071" s="169"/>
      <c r="K2071" s="31"/>
      <c r="L2071" s="31"/>
    </row>
    <row r="2072" spans="10:12" ht="27.75" customHeight="1">
      <c r="J2072" s="169"/>
      <c r="K2072" s="31"/>
      <c r="L2072" s="31"/>
    </row>
    <row r="2073" spans="10:12" ht="27.75" customHeight="1">
      <c r="J2073" s="169"/>
      <c r="K2073" s="31"/>
      <c r="L2073" s="31"/>
    </row>
    <row r="2074" spans="10:12" ht="27.75" customHeight="1">
      <c r="J2074" s="169"/>
      <c r="K2074" s="31"/>
      <c r="L2074" s="31"/>
    </row>
    <row r="2075" spans="10:12" ht="27.75" customHeight="1">
      <c r="J2075" s="169"/>
      <c r="K2075" s="31"/>
      <c r="L2075" s="31"/>
    </row>
    <row r="2076" spans="10:12" ht="27.75" customHeight="1">
      <c r="J2076" s="169"/>
      <c r="K2076" s="31"/>
      <c r="L2076" s="31"/>
    </row>
    <row r="2077" spans="10:12" ht="27.75" customHeight="1">
      <c r="J2077" s="169"/>
      <c r="K2077" s="31"/>
      <c r="L2077" s="31"/>
    </row>
    <row r="2078" spans="10:12" ht="27.75" customHeight="1">
      <c r="J2078" s="169"/>
      <c r="K2078" s="31"/>
      <c r="L2078" s="31"/>
    </row>
    <row r="2079" spans="10:12" ht="27.75" customHeight="1">
      <c r="J2079" s="169"/>
      <c r="K2079" s="31"/>
      <c r="L2079" s="31"/>
    </row>
    <row r="2080" spans="10:12" ht="27.75" customHeight="1">
      <c r="J2080" s="169"/>
      <c r="K2080" s="31"/>
      <c r="L2080" s="31"/>
    </row>
    <row r="2081" spans="10:12" ht="27.75" customHeight="1">
      <c r="J2081" s="169"/>
      <c r="K2081" s="31"/>
      <c r="L2081" s="31"/>
    </row>
    <row r="2082" spans="10:12" ht="27.75" customHeight="1">
      <c r="J2082" s="169"/>
      <c r="K2082" s="31"/>
      <c r="L2082" s="31"/>
    </row>
    <row r="2083" spans="10:12" ht="27.75" customHeight="1">
      <c r="J2083" s="169"/>
      <c r="K2083" s="31"/>
      <c r="L2083" s="31"/>
    </row>
    <row r="2084" spans="10:12" ht="27.75" customHeight="1">
      <c r="J2084" s="169"/>
      <c r="K2084" s="31"/>
      <c r="L2084" s="31"/>
    </row>
    <row r="2085" spans="10:12" ht="27.75" customHeight="1">
      <c r="J2085" s="169"/>
      <c r="K2085" s="31"/>
      <c r="L2085" s="31"/>
    </row>
    <row r="2086" spans="10:12" ht="27.75" customHeight="1">
      <c r="J2086" s="169"/>
      <c r="K2086" s="31"/>
      <c r="L2086" s="31"/>
    </row>
    <row r="2087" spans="10:12" ht="27.75" customHeight="1">
      <c r="J2087" s="169"/>
      <c r="K2087" s="31"/>
      <c r="L2087" s="31"/>
    </row>
    <row r="2088" spans="10:12" ht="27.75" customHeight="1">
      <c r="J2088" s="169"/>
      <c r="K2088" s="31"/>
      <c r="L2088" s="31"/>
    </row>
    <row r="2089" spans="10:12" ht="27.75" customHeight="1">
      <c r="J2089" s="169"/>
      <c r="K2089" s="31"/>
      <c r="L2089" s="31"/>
    </row>
    <row r="2090" spans="10:12" ht="27.75" customHeight="1">
      <c r="J2090" s="169"/>
      <c r="K2090" s="31"/>
      <c r="L2090" s="31"/>
    </row>
    <row r="2091" spans="10:12" ht="27.75" customHeight="1">
      <c r="J2091" s="169"/>
      <c r="K2091" s="31"/>
      <c r="L2091" s="31"/>
    </row>
    <row r="2092" spans="10:12" ht="27.75" customHeight="1">
      <c r="J2092" s="169"/>
      <c r="K2092" s="31"/>
      <c r="L2092" s="31"/>
    </row>
    <row r="2093" spans="10:12" ht="27.75" customHeight="1">
      <c r="J2093" s="169"/>
      <c r="K2093" s="31"/>
      <c r="L2093" s="31"/>
    </row>
    <row r="2094" spans="10:12" ht="27.75" customHeight="1">
      <c r="J2094" s="169"/>
      <c r="K2094" s="31"/>
      <c r="L2094" s="31"/>
    </row>
    <row r="2095" spans="10:12" ht="27.75" customHeight="1">
      <c r="J2095" s="169"/>
      <c r="K2095" s="31"/>
      <c r="L2095" s="31"/>
    </row>
    <row r="2096" spans="10:12" ht="27.75" customHeight="1">
      <c r="J2096" s="169"/>
      <c r="K2096" s="31"/>
      <c r="L2096" s="31"/>
    </row>
    <row r="2097" spans="10:12" ht="27.75" customHeight="1">
      <c r="J2097" s="169"/>
      <c r="K2097" s="31"/>
      <c r="L2097" s="31"/>
    </row>
    <row r="2098" spans="10:12" ht="27.75" customHeight="1">
      <c r="J2098" s="169"/>
      <c r="K2098" s="31"/>
      <c r="L2098" s="31"/>
    </row>
    <row r="2099" spans="10:12" ht="27.75" customHeight="1">
      <c r="J2099" s="169"/>
      <c r="K2099" s="31"/>
      <c r="L2099" s="31"/>
    </row>
    <row r="2100" spans="10:12" ht="27.75" customHeight="1">
      <c r="J2100" s="169"/>
      <c r="K2100" s="31"/>
      <c r="L2100" s="31"/>
    </row>
    <row r="2101" spans="10:12" ht="27.75" customHeight="1">
      <c r="J2101" s="169"/>
      <c r="K2101" s="31"/>
      <c r="L2101" s="31"/>
    </row>
    <row r="2102" spans="10:12" ht="27.75" customHeight="1">
      <c r="J2102" s="169"/>
      <c r="K2102" s="31"/>
      <c r="L2102" s="31"/>
    </row>
    <row r="2103" spans="10:12" ht="27.75" customHeight="1">
      <c r="J2103" s="169"/>
      <c r="K2103" s="31"/>
      <c r="L2103" s="31"/>
    </row>
    <row r="2104" spans="10:12" ht="27.75" customHeight="1">
      <c r="J2104" s="169"/>
      <c r="K2104" s="31"/>
      <c r="L2104" s="31"/>
    </row>
    <row r="2105" spans="10:12" ht="27.75" customHeight="1">
      <c r="J2105" s="169"/>
      <c r="K2105" s="31"/>
      <c r="L2105" s="31"/>
    </row>
    <row r="2106" spans="10:12" ht="27.75" customHeight="1">
      <c r="J2106" s="169"/>
      <c r="K2106" s="31"/>
      <c r="L2106" s="31"/>
    </row>
    <row r="2107" spans="10:12" ht="27.75" customHeight="1">
      <c r="J2107" s="169"/>
      <c r="K2107" s="31"/>
      <c r="L2107" s="31"/>
    </row>
    <row r="2108" spans="10:12" ht="27.75" customHeight="1">
      <c r="J2108" s="169"/>
      <c r="K2108" s="31"/>
      <c r="L2108" s="31"/>
    </row>
    <row r="2109" spans="10:12" ht="27.75" customHeight="1">
      <c r="J2109" s="169"/>
      <c r="K2109" s="31"/>
      <c r="L2109" s="31"/>
    </row>
    <row r="2110" spans="10:12" ht="27.75" customHeight="1">
      <c r="J2110" s="169"/>
      <c r="K2110" s="31"/>
      <c r="L2110" s="31"/>
    </row>
    <row r="2111" spans="10:12" ht="27.75" customHeight="1">
      <c r="J2111" s="169"/>
      <c r="K2111" s="31"/>
      <c r="L2111" s="31"/>
    </row>
    <row r="2112" spans="10:12" ht="27.75" customHeight="1">
      <c r="J2112" s="169"/>
      <c r="K2112" s="31"/>
      <c r="L2112" s="31"/>
    </row>
    <row r="2113" spans="10:12" ht="27.75" customHeight="1">
      <c r="J2113" s="169"/>
      <c r="K2113" s="31"/>
      <c r="L2113" s="31"/>
    </row>
    <row r="2114" spans="10:12" ht="27.75" customHeight="1">
      <c r="J2114" s="169"/>
      <c r="K2114" s="31"/>
      <c r="L2114" s="31"/>
    </row>
    <row r="2115" spans="10:12" ht="27.75" customHeight="1">
      <c r="J2115" s="169"/>
      <c r="K2115" s="31"/>
      <c r="L2115" s="31"/>
    </row>
    <row r="2116" spans="10:12" ht="27.75" customHeight="1">
      <c r="J2116" s="169"/>
      <c r="K2116" s="31"/>
      <c r="L2116" s="31"/>
    </row>
    <row r="2117" spans="10:12" ht="27.75" customHeight="1">
      <c r="J2117" s="169"/>
      <c r="K2117" s="31"/>
      <c r="L2117" s="31"/>
    </row>
    <row r="2118" spans="10:12" ht="27.75" customHeight="1">
      <c r="J2118" s="169"/>
      <c r="K2118" s="31"/>
      <c r="L2118" s="31"/>
    </row>
    <row r="2119" spans="10:12" ht="27.75" customHeight="1">
      <c r="J2119" s="169"/>
      <c r="K2119" s="31"/>
      <c r="L2119" s="31"/>
    </row>
    <row r="2120" spans="10:12" ht="27.75" customHeight="1">
      <c r="J2120" s="169"/>
      <c r="K2120" s="31"/>
      <c r="L2120" s="31"/>
    </row>
    <row r="2121" spans="10:12" ht="27.75" customHeight="1">
      <c r="J2121" s="169"/>
      <c r="K2121" s="31"/>
      <c r="L2121" s="31"/>
    </row>
    <row r="2122" spans="10:12" ht="27.75" customHeight="1">
      <c r="J2122" s="169"/>
      <c r="K2122" s="31"/>
      <c r="L2122" s="31"/>
    </row>
    <row r="2123" spans="10:12" ht="27.75" customHeight="1">
      <c r="J2123" s="169"/>
      <c r="K2123" s="31"/>
      <c r="L2123" s="31"/>
    </row>
    <row r="2124" spans="10:12" ht="27.75" customHeight="1">
      <c r="J2124" s="169"/>
      <c r="K2124" s="31"/>
      <c r="L2124" s="31"/>
    </row>
    <row r="2125" spans="10:12" ht="27.75" customHeight="1">
      <c r="J2125" s="169"/>
      <c r="K2125" s="31"/>
      <c r="L2125" s="31"/>
    </row>
    <row r="2126" spans="10:12" ht="27.75" customHeight="1">
      <c r="J2126" s="169"/>
      <c r="K2126" s="31"/>
      <c r="L2126" s="31"/>
    </row>
    <row r="2127" spans="10:12" ht="27.75" customHeight="1">
      <c r="J2127" s="169"/>
      <c r="K2127" s="31"/>
      <c r="L2127" s="31"/>
    </row>
    <row r="2128" spans="10:12" ht="27.75" customHeight="1">
      <c r="J2128" s="169"/>
      <c r="K2128" s="31"/>
      <c r="L2128" s="31"/>
    </row>
    <row r="2129" spans="10:12" ht="27.75" customHeight="1">
      <c r="J2129" s="169"/>
      <c r="K2129" s="31"/>
      <c r="L2129" s="31"/>
    </row>
    <row r="2130" spans="10:12" ht="27.75" customHeight="1">
      <c r="J2130" s="169"/>
      <c r="K2130" s="31"/>
      <c r="L2130" s="31"/>
    </row>
    <row r="2131" spans="10:12" ht="27.75" customHeight="1">
      <c r="J2131" s="169"/>
      <c r="K2131" s="31"/>
      <c r="L2131" s="31"/>
    </row>
    <row r="2132" spans="10:12" ht="27.75" customHeight="1">
      <c r="J2132" s="169"/>
      <c r="K2132" s="31"/>
      <c r="L2132" s="31"/>
    </row>
    <row r="2133" spans="10:12" ht="27.75" customHeight="1">
      <c r="J2133" s="169"/>
      <c r="K2133" s="31"/>
      <c r="L2133" s="31"/>
    </row>
    <row r="2134" spans="10:12" ht="27.75" customHeight="1">
      <c r="J2134" s="169"/>
      <c r="K2134" s="31"/>
      <c r="L2134" s="31"/>
    </row>
    <row r="2135" spans="10:12" ht="27.75" customHeight="1">
      <c r="J2135" s="169"/>
      <c r="K2135" s="31"/>
      <c r="L2135" s="31"/>
    </row>
    <row r="2136" spans="10:12" ht="27.75" customHeight="1">
      <c r="J2136" s="169"/>
      <c r="K2136" s="31"/>
      <c r="L2136" s="31"/>
    </row>
    <row r="2137" spans="10:12" ht="27.75" customHeight="1">
      <c r="J2137" s="169"/>
      <c r="K2137" s="31"/>
      <c r="L2137" s="31"/>
    </row>
    <row r="2138" spans="10:12" ht="27.75" customHeight="1">
      <c r="J2138" s="169"/>
      <c r="K2138" s="31"/>
      <c r="L2138" s="31"/>
    </row>
    <row r="2139" spans="10:12" ht="27.75" customHeight="1">
      <c r="J2139" s="169"/>
      <c r="K2139" s="31"/>
      <c r="L2139" s="31"/>
    </row>
    <row r="2140" spans="10:12" ht="27.75" customHeight="1">
      <c r="J2140" s="169"/>
      <c r="K2140" s="31"/>
      <c r="L2140" s="31"/>
    </row>
    <row r="2141" spans="10:12" ht="27.75" customHeight="1">
      <c r="J2141" s="169"/>
      <c r="K2141" s="31"/>
      <c r="L2141" s="31"/>
    </row>
    <row r="2142" spans="10:12" ht="27.75" customHeight="1">
      <c r="J2142" s="169"/>
      <c r="K2142" s="31"/>
      <c r="L2142" s="31"/>
    </row>
    <row r="2143" spans="10:12" ht="27.75" customHeight="1">
      <c r="J2143" s="169"/>
      <c r="K2143" s="31"/>
      <c r="L2143" s="31"/>
    </row>
    <row r="2144" spans="10:12" ht="27.75" customHeight="1">
      <c r="J2144" s="169"/>
      <c r="K2144" s="31"/>
      <c r="L2144" s="31"/>
    </row>
    <row r="2145" spans="10:12" ht="27.75" customHeight="1">
      <c r="J2145" s="169"/>
      <c r="K2145" s="31"/>
      <c r="L2145" s="31"/>
    </row>
    <row r="2146" spans="10:12" ht="27.75" customHeight="1">
      <c r="J2146" s="169"/>
      <c r="K2146" s="31"/>
      <c r="L2146" s="31"/>
    </row>
    <row r="2147" spans="10:12" ht="27.75" customHeight="1">
      <c r="J2147" s="169"/>
      <c r="K2147" s="31"/>
      <c r="L2147" s="31"/>
    </row>
    <row r="2148" spans="10:12" ht="27.75" customHeight="1">
      <c r="J2148" s="169"/>
      <c r="K2148" s="31"/>
      <c r="L2148" s="31"/>
    </row>
    <row r="2149" spans="10:12" ht="27.75" customHeight="1">
      <c r="J2149" s="169"/>
      <c r="K2149" s="31"/>
      <c r="L2149" s="31"/>
    </row>
    <row r="2150" spans="10:12" ht="27.75" customHeight="1">
      <c r="J2150" s="169"/>
      <c r="K2150" s="31"/>
      <c r="L2150" s="31"/>
    </row>
    <row r="2151" spans="10:12" ht="27.75" customHeight="1">
      <c r="J2151" s="169"/>
      <c r="K2151" s="31"/>
      <c r="L2151" s="31"/>
    </row>
    <row r="2152" spans="10:12" ht="27.75" customHeight="1">
      <c r="J2152" s="169"/>
      <c r="K2152" s="31"/>
      <c r="L2152" s="31"/>
    </row>
    <row r="2153" spans="10:12" ht="27.75" customHeight="1">
      <c r="J2153" s="169"/>
      <c r="K2153" s="31"/>
      <c r="L2153" s="31"/>
    </row>
    <row r="2154" spans="10:12" ht="27.75" customHeight="1">
      <c r="J2154" s="169"/>
      <c r="K2154" s="31"/>
      <c r="L2154" s="31"/>
    </row>
    <row r="2155" spans="10:12" ht="27.75" customHeight="1">
      <c r="J2155" s="169"/>
      <c r="K2155" s="31"/>
      <c r="L2155" s="31"/>
    </row>
    <row r="2156" spans="10:12" ht="27.75" customHeight="1">
      <c r="J2156" s="169"/>
      <c r="K2156" s="31"/>
      <c r="L2156" s="31"/>
    </row>
    <row r="2157" spans="10:12" ht="27.75" customHeight="1">
      <c r="J2157" s="169"/>
      <c r="K2157" s="31"/>
      <c r="L2157" s="31"/>
    </row>
    <row r="2158" spans="10:12" ht="27.75" customHeight="1">
      <c r="J2158" s="169"/>
      <c r="K2158" s="31"/>
      <c r="L2158" s="31"/>
    </row>
    <row r="2159" spans="10:12" ht="27.75" customHeight="1">
      <c r="J2159" s="169"/>
      <c r="K2159" s="31"/>
      <c r="L2159" s="31"/>
    </row>
    <row r="2160" spans="10:12" ht="27.75" customHeight="1">
      <c r="J2160" s="169"/>
      <c r="K2160" s="31"/>
      <c r="L2160" s="31"/>
    </row>
    <row r="2161" spans="10:12" ht="27.75" customHeight="1">
      <c r="J2161" s="169"/>
      <c r="K2161" s="31"/>
      <c r="L2161" s="31"/>
    </row>
    <row r="2162" spans="10:12" ht="27.75" customHeight="1">
      <c r="J2162" s="169"/>
      <c r="K2162" s="31"/>
      <c r="L2162" s="31"/>
    </row>
    <row r="2163" spans="10:12" ht="27.75" customHeight="1">
      <c r="J2163" s="169"/>
      <c r="K2163" s="31"/>
      <c r="L2163" s="31"/>
    </row>
    <row r="2164" spans="10:12" ht="27.75" customHeight="1">
      <c r="J2164" s="169"/>
      <c r="K2164" s="31"/>
      <c r="L2164" s="31"/>
    </row>
    <row r="2165" spans="10:12" ht="27.75" customHeight="1">
      <c r="J2165" s="169"/>
      <c r="K2165" s="31"/>
      <c r="L2165" s="31"/>
    </row>
    <row r="2166" spans="10:12" ht="27.75" customHeight="1">
      <c r="J2166" s="169"/>
      <c r="K2166" s="31"/>
      <c r="L2166" s="31"/>
    </row>
    <row r="2167" spans="10:12" ht="27.75" customHeight="1">
      <c r="J2167" s="169"/>
      <c r="K2167" s="31"/>
      <c r="L2167" s="31"/>
    </row>
    <row r="2168" spans="10:12" ht="27.75" customHeight="1">
      <c r="J2168" s="169"/>
      <c r="K2168" s="31"/>
      <c r="L2168" s="31"/>
    </row>
    <row r="2169" spans="10:12" ht="27.75" customHeight="1">
      <c r="J2169" s="169"/>
      <c r="K2169" s="31"/>
      <c r="L2169" s="31"/>
    </row>
    <row r="2170" spans="10:12" ht="27.75" customHeight="1">
      <c r="J2170" s="169"/>
      <c r="K2170" s="31"/>
      <c r="L2170" s="31"/>
    </row>
    <row r="2171" spans="10:12" ht="27.75" customHeight="1">
      <c r="J2171" s="169"/>
      <c r="K2171" s="31"/>
      <c r="L2171" s="31"/>
    </row>
    <row r="2172" spans="10:12" ht="27.75" customHeight="1">
      <c r="J2172" s="169"/>
      <c r="K2172" s="31"/>
      <c r="L2172" s="31"/>
    </row>
    <row r="2173" spans="10:12" ht="27.75" customHeight="1">
      <c r="J2173" s="169"/>
      <c r="K2173" s="31"/>
      <c r="L2173" s="31"/>
    </row>
    <row r="2174" spans="10:12" ht="27.75" customHeight="1">
      <c r="J2174" s="169"/>
      <c r="K2174" s="31"/>
      <c r="L2174" s="31"/>
    </row>
    <row r="2175" spans="10:12" ht="27.75" customHeight="1">
      <c r="J2175" s="169"/>
      <c r="K2175" s="31"/>
      <c r="L2175" s="31"/>
    </row>
    <row r="2176" spans="10:12" ht="27.75" customHeight="1">
      <c r="J2176" s="169"/>
      <c r="K2176" s="31"/>
      <c r="L2176" s="31"/>
    </row>
    <row r="2177" spans="10:12" ht="27.75" customHeight="1">
      <c r="J2177" s="169"/>
      <c r="K2177" s="31"/>
      <c r="L2177" s="31"/>
    </row>
    <row r="2178" spans="10:12" ht="27.75" customHeight="1">
      <c r="J2178" s="169"/>
      <c r="K2178" s="31"/>
      <c r="L2178" s="31"/>
    </row>
    <row r="2179" spans="10:12" ht="27.75" customHeight="1">
      <c r="J2179" s="169"/>
      <c r="K2179" s="31"/>
      <c r="L2179" s="31"/>
    </row>
    <row r="2180" spans="10:12" ht="27.75" customHeight="1">
      <c r="J2180" s="169"/>
      <c r="K2180" s="31"/>
      <c r="L2180" s="31"/>
    </row>
    <row r="2181" spans="10:12" ht="27.75" customHeight="1">
      <c r="J2181" s="169"/>
      <c r="K2181" s="31"/>
      <c r="L2181" s="31"/>
    </row>
    <row r="2182" spans="10:12" ht="27.75" customHeight="1">
      <c r="J2182" s="169"/>
      <c r="K2182" s="31"/>
      <c r="L2182" s="31"/>
    </row>
    <row r="2183" spans="10:12" ht="27.75" customHeight="1">
      <c r="J2183" s="169"/>
      <c r="K2183" s="31"/>
      <c r="L2183" s="31"/>
    </row>
    <row r="2184" spans="10:12" ht="27.75" customHeight="1">
      <c r="J2184" s="169"/>
      <c r="K2184" s="31"/>
      <c r="L2184" s="31"/>
    </row>
    <row r="2185" spans="10:12" ht="27.75" customHeight="1">
      <c r="J2185" s="169"/>
      <c r="K2185" s="31"/>
      <c r="L2185" s="31"/>
    </row>
    <row r="2186" spans="10:12" ht="27.75" customHeight="1">
      <c r="J2186" s="169"/>
      <c r="K2186" s="31"/>
      <c r="L2186" s="31"/>
    </row>
    <row r="2187" spans="10:12" ht="27.75" customHeight="1">
      <c r="J2187" s="169"/>
      <c r="K2187" s="31"/>
      <c r="L2187" s="31"/>
    </row>
    <row r="2188" spans="10:12" ht="27.75" customHeight="1">
      <c r="J2188" s="169"/>
      <c r="K2188" s="31"/>
      <c r="L2188" s="31"/>
    </row>
    <row r="2189" spans="10:12" ht="27.75" customHeight="1">
      <c r="J2189" s="169"/>
      <c r="K2189" s="31"/>
      <c r="L2189" s="31"/>
    </row>
    <row r="2190" spans="10:12" ht="27.75" customHeight="1">
      <c r="J2190" s="169"/>
      <c r="K2190" s="31"/>
      <c r="L2190" s="31"/>
    </row>
    <row r="2191" spans="10:12" ht="27.75" customHeight="1">
      <c r="J2191" s="169"/>
      <c r="K2191" s="31"/>
      <c r="L2191" s="31"/>
    </row>
    <row r="2192" spans="10:12" ht="27.75" customHeight="1">
      <c r="J2192" s="169"/>
      <c r="K2192" s="31"/>
      <c r="L2192" s="31"/>
    </row>
    <row r="2193" spans="10:12" ht="27.75" customHeight="1">
      <c r="J2193" s="169"/>
      <c r="K2193" s="31"/>
      <c r="L2193" s="31"/>
    </row>
    <row r="2194" spans="10:12" ht="27.75" customHeight="1">
      <c r="J2194" s="169"/>
      <c r="K2194" s="31"/>
      <c r="L2194" s="31"/>
    </row>
    <row r="2195" spans="10:12" ht="27.75" customHeight="1">
      <c r="J2195" s="169"/>
      <c r="K2195" s="31"/>
      <c r="L2195" s="31"/>
    </row>
    <row r="2196" spans="10:12" ht="27.75" customHeight="1">
      <c r="J2196" s="169"/>
      <c r="K2196" s="31"/>
      <c r="L2196" s="31"/>
    </row>
    <row r="2197" spans="10:12" ht="27.75" customHeight="1">
      <c r="J2197" s="169"/>
      <c r="K2197" s="31"/>
      <c r="L2197" s="31"/>
    </row>
    <row r="2198" spans="10:12" ht="27.75" customHeight="1">
      <c r="J2198" s="169"/>
      <c r="K2198" s="31"/>
      <c r="L2198" s="31"/>
    </row>
    <row r="2199" spans="10:12" ht="27.75" customHeight="1">
      <c r="J2199" s="169"/>
      <c r="K2199" s="31"/>
      <c r="L2199" s="31"/>
    </row>
    <row r="2200" spans="10:12" ht="27.75" customHeight="1">
      <c r="J2200" s="169"/>
      <c r="K2200" s="31"/>
      <c r="L2200" s="31"/>
    </row>
    <row r="2201" spans="10:12" ht="27.75" customHeight="1">
      <c r="J2201" s="169"/>
      <c r="K2201" s="31"/>
      <c r="L2201" s="31"/>
    </row>
    <row r="2202" spans="10:12" ht="27.75" customHeight="1">
      <c r="J2202" s="169"/>
      <c r="K2202" s="31"/>
      <c r="L2202" s="31"/>
    </row>
    <row r="2203" spans="10:12" ht="27.75" customHeight="1">
      <c r="J2203" s="169"/>
      <c r="K2203" s="31"/>
      <c r="L2203" s="31"/>
    </row>
    <row r="2204" spans="10:12" ht="27.75" customHeight="1">
      <c r="J2204" s="169"/>
      <c r="K2204" s="31"/>
      <c r="L2204" s="31"/>
    </row>
    <row r="2205" spans="10:12" ht="27.75" customHeight="1">
      <c r="J2205" s="169"/>
      <c r="K2205" s="31"/>
      <c r="L2205" s="31"/>
    </row>
    <row r="2206" spans="10:12" ht="27.75" customHeight="1">
      <c r="J2206" s="169"/>
      <c r="K2206" s="31"/>
      <c r="L2206" s="31"/>
    </row>
    <row r="2207" spans="10:12" ht="27.75" customHeight="1">
      <c r="J2207" s="169"/>
      <c r="K2207" s="31"/>
      <c r="L2207" s="31"/>
    </row>
    <row r="2208" spans="10:12" ht="27.75" customHeight="1">
      <c r="J2208" s="169"/>
      <c r="K2208" s="31"/>
      <c r="L2208" s="31"/>
    </row>
    <row r="2209" spans="10:12" ht="27.75" customHeight="1">
      <c r="J2209" s="169"/>
      <c r="K2209" s="31"/>
      <c r="L2209" s="31"/>
    </row>
    <row r="2210" spans="10:12" ht="27.75" customHeight="1">
      <c r="J2210" s="169"/>
      <c r="K2210" s="31"/>
      <c r="L2210" s="31"/>
    </row>
    <row r="2211" spans="10:12" ht="27.75" customHeight="1">
      <c r="J2211" s="169"/>
      <c r="K2211" s="31"/>
      <c r="L2211" s="31"/>
    </row>
    <row r="2212" spans="10:12" ht="27.75" customHeight="1">
      <c r="J2212" s="169"/>
      <c r="K2212" s="31"/>
      <c r="L2212" s="31"/>
    </row>
    <row r="2213" spans="10:12" ht="27.75" customHeight="1">
      <c r="J2213" s="169"/>
      <c r="K2213" s="31"/>
      <c r="L2213" s="31"/>
    </row>
    <row r="2214" spans="10:12" ht="27.75" customHeight="1">
      <c r="J2214" s="169"/>
      <c r="K2214" s="31"/>
      <c r="L2214" s="31"/>
    </row>
    <row r="2215" spans="10:12" ht="27.75" customHeight="1">
      <c r="J2215" s="169"/>
      <c r="K2215" s="31"/>
      <c r="L2215" s="31"/>
    </row>
    <row r="2216" spans="10:12" ht="27.75" customHeight="1">
      <c r="J2216" s="169"/>
      <c r="K2216" s="31"/>
      <c r="L2216" s="31"/>
    </row>
    <row r="2217" spans="10:12" ht="27.75" customHeight="1">
      <c r="J2217" s="169"/>
      <c r="K2217" s="31"/>
      <c r="L2217" s="31"/>
    </row>
    <row r="2218" spans="10:12" ht="27.75" customHeight="1">
      <c r="J2218" s="169"/>
      <c r="K2218" s="31"/>
      <c r="L2218" s="31"/>
    </row>
    <row r="2219" spans="10:12" ht="27.75" customHeight="1">
      <c r="J2219" s="169"/>
      <c r="K2219" s="31"/>
      <c r="L2219" s="31"/>
    </row>
    <row r="2220" spans="10:12" ht="27.75" customHeight="1">
      <c r="J2220" s="169"/>
      <c r="K2220" s="31"/>
      <c r="L2220" s="31"/>
    </row>
    <row r="2221" spans="10:12" ht="27.75" customHeight="1">
      <c r="J2221" s="169"/>
      <c r="K2221" s="31"/>
      <c r="L2221" s="31"/>
    </row>
    <row r="2222" spans="10:12" ht="27.75" customHeight="1">
      <c r="J2222" s="169"/>
      <c r="K2222" s="31"/>
      <c r="L2222" s="31"/>
    </row>
    <row r="2223" spans="10:12" ht="27.75" customHeight="1">
      <c r="J2223" s="169"/>
      <c r="K2223" s="31"/>
      <c r="L2223" s="31"/>
    </row>
    <row r="2224" spans="10:12" ht="27.75" customHeight="1">
      <c r="J2224" s="169"/>
      <c r="K2224" s="31"/>
      <c r="L2224" s="31"/>
    </row>
    <row r="2225" spans="10:12" ht="27.75" customHeight="1">
      <c r="J2225" s="169"/>
      <c r="K2225" s="31"/>
      <c r="L2225" s="31"/>
    </row>
    <row r="2226" spans="10:12" ht="27.75" customHeight="1">
      <c r="J2226" s="169"/>
      <c r="K2226" s="31"/>
      <c r="L2226" s="31"/>
    </row>
    <row r="2227" spans="10:12" ht="27.75" customHeight="1">
      <c r="J2227" s="169"/>
      <c r="K2227" s="31"/>
      <c r="L2227" s="31"/>
    </row>
    <row r="2228" spans="10:12" ht="27.75" customHeight="1">
      <c r="J2228" s="169"/>
      <c r="K2228" s="31"/>
      <c r="L2228" s="31"/>
    </row>
    <row r="2229" spans="10:12" ht="27.75" customHeight="1">
      <c r="J2229" s="169"/>
      <c r="K2229" s="31"/>
      <c r="L2229" s="31"/>
    </row>
    <row r="2230" spans="10:12" ht="27.75" customHeight="1">
      <c r="J2230" s="169"/>
      <c r="K2230" s="31"/>
      <c r="L2230" s="31"/>
    </row>
    <row r="2231" spans="10:12" ht="27.75" customHeight="1">
      <c r="J2231" s="169"/>
      <c r="K2231" s="31"/>
      <c r="L2231" s="31"/>
    </row>
    <row r="2232" spans="10:12" ht="27.75" customHeight="1">
      <c r="J2232" s="169"/>
      <c r="K2232" s="31"/>
      <c r="L2232" s="31"/>
    </row>
    <row r="2233" spans="10:12" ht="27.75" customHeight="1">
      <c r="J2233" s="169"/>
      <c r="K2233" s="31"/>
      <c r="L2233" s="31"/>
    </row>
    <row r="2234" spans="10:12" ht="27.75" customHeight="1">
      <c r="J2234" s="169"/>
      <c r="K2234" s="31"/>
      <c r="L2234" s="31"/>
    </row>
    <row r="2235" spans="10:12" ht="27.75" customHeight="1">
      <c r="J2235" s="169"/>
      <c r="K2235" s="31"/>
      <c r="L2235" s="31"/>
    </row>
    <row r="2236" spans="10:12" ht="27.75" customHeight="1">
      <c r="J2236" s="169"/>
      <c r="K2236" s="31"/>
      <c r="L2236" s="31"/>
    </row>
    <row r="2237" spans="10:12" ht="27.75" customHeight="1">
      <c r="J2237" s="169"/>
      <c r="K2237" s="31"/>
      <c r="L2237" s="31"/>
    </row>
    <row r="2238" spans="10:12" ht="27.75" customHeight="1">
      <c r="J2238" s="169"/>
      <c r="K2238" s="31"/>
      <c r="L2238" s="31"/>
    </row>
    <row r="2239" spans="10:12" ht="27.75" customHeight="1">
      <c r="J2239" s="169"/>
      <c r="K2239" s="31"/>
      <c r="L2239" s="31"/>
    </row>
    <row r="2240" spans="10:12" ht="27.75" customHeight="1">
      <c r="J2240" s="169"/>
      <c r="K2240" s="31"/>
      <c r="L2240" s="31"/>
    </row>
    <row r="2241" spans="10:12" ht="27.75" customHeight="1">
      <c r="J2241" s="169"/>
      <c r="K2241" s="31"/>
      <c r="L2241" s="31"/>
    </row>
    <row r="2242" spans="10:12" ht="27.75" customHeight="1">
      <c r="J2242" s="169"/>
      <c r="K2242" s="31"/>
      <c r="L2242" s="31"/>
    </row>
    <row r="2243" spans="10:12" ht="27.75" customHeight="1">
      <c r="J2243" s="169"/>
      <c r="K2243" s="31"/>
      <c r="L2243" s="31"/>
    </row>
    <row r="2244" spans="10:12" ht="27.75" customHeight="1">
      <c r="J2244" s="169"/>
      <c r="K2244" s="31"/>
      <c r="L2244" s="31"/>
    </row>
    <row r="2245" spans="10:12" ht="27.75" customHeight="1">
      <c r="J2245" s="169"/>
      <c r="K2245" s="31"/>
      <c r="L2245" s="31"/>
    </row>
    <row r="2246" spans="10:12" ht="27.75" customHeight="1">
      <c r="J2246" s="169"/>
      <c r="K2246" s="31"/>
      <c r="L2246" s="31"/>
    </row>
    <row r="2247" spans="10:12" ht="27.75" customHeight="1">
      <c r="J2247" s="169"/>
      <c r="K2247" s="31"/>
      <c r="L2247" s="31"/>
    </row>
    <row r="2248" spans="10:12" ht="27.75" customHeight="1">
      <c r="J2248" s="169"/>
      <c r="K2248" s="31"/>
      <c r="L2248" s="31"/>
    </row>
    <row r="2249" spans="10:12" ht="27.75" customHeight="1">
      <c r="J2249" s="169"/>
      <c r="K2249" s="31"/>
      <c r="L2249" s="31"/>
    </row>
    <row r="2250" spans="10:12" ht="27.75" customHeight="1">
      <c r="J2250" s="169"/>
      <c r="K2250" s="31"/>
      <c r="L2250" s="31"/>
    </row>
    <row r="2251" spans="10:12" ht="27.75" customHeight="1">
      <c r="J2251" s="169"/>
      <c r="K2251" s="31"/>
      <c r="L2251" s="31"/>
    </row>
    <row r="2252" spans="10:12" ht="27.75" customHeight="1">
      <c r="J2252" s="169"/>
      <c r="K2252" s="31"/>
      <c r="L2252" s="31"/>
    </row>
    <row r="2253" spans="10:12" ht="27.75" customHeight="1">
      <c r="J2253" s="169"/>
      <c r="K2253" s="31"/>
      <c r="L2253" s="31"/>
    </row>
    <row r="2254" spans="10:12" ht="27.75" customHeight="1">
      <c r="J2254" s="169"/>
      <c r="K2254" s="31"/>
      <c r="L2254" s="31"/>
    </row>
    <row r="2255" spans="10:12" ht="27.75" customHeight="1">
      <c r="J2255" s="169"/>
      <c r="K2255" s="31"/>
      <c r="L2255" s="31"/>
    </row>
    <row r="2256" spans="10:12" ht="27.75" customHeight="1">
      <c r="J2256" s="169"/>
      <c r="K2256" s="31"/>
      <c r="L2256" s="31"/>
    </row>
    <row r="2257" spans="10:12" ht="27.75" customHeight="1">
      <c r="J2257" s="169"/>
      <c r="K2257" s="31"/>
      <c r="L2257" s="31"/>
    </row>
    <row r="2258" spans="10:12" ht="27.75" customHeight="1">
      <c r="J2258" s="169"/>
      <c r="K2258" s="31"/>
      <c r="L2258" s="31"/>
    </row>
    <row r="2259" spans="10:12" ht="27.75" customHeight="1">
      <c r="J2259" s="169"/>
      <c r="K2259" s="31"/>
      <c r="L2259" s="31"/>
    </row>
    <row r="2260" spans="10:12" ht="27.75" customHeight="1">
      <c r="J2260" s="169"/>
      <c r="K2260" s="31"/>
      <c r="L2260" s="31"/>
    </row>
    <row r="2261" spans="10:12" ht="27.75" customHeight="1">
      <c r="J2261" s="169"/>
      <c r="K2261" s="31"/>
      <c r="L2261" s="31"/>
    </row>
    <row r="2262" spans="10:12" ht="27.75" customHeight="1">
      <c r="J2262" s="169"/>
      <c r="K2262" s="31"/>
      <c r="L2262" s="31"/>
    </row>
    <row r="2263" spans="10:12" ht="27.75" customHeight="1">
      <c r="J2263" s="169"/>
      <c r="K2263" s="31"/>
      <c r="L2263" s="31"/>
    </row>
    <row r="2264" spans="10:12" ht="27.75" customHeight="1">
      <c r="J2264" s="169"/>
      <c r="K2264" s="31"/>
      <c r="L2264" s="31"/>
    </row>
    <row r="2265" spans="10:12" ht="27.75" customHeight="1">
      <c r="J2265" s="169"/>
      <c r="K2265" s="31"/>
      <c r="L2265" s="31"/>
    </row>
    <row r="2266" spans="10:12" ht="27.75" customHeight="1">
      <c r="J2266" s="169"/>
      <c r="K2266" s="31"/>
      <c r="L2266" s="31"/>
    </row>
    <row r="2267" spans="10:12" ht="27.75" customHeight="1">
      <c r="J2267" s="169"/>
      <c r="K2267" s="31"/>
      <c r="L2267" s="31"/>
    </row>
    <row r="2268" spans="10:12" ht="27.75" customHeight="1">
      <c r="J2268" s="169"/>
      <c r="K2268" s="31"/>
      <c r="L2268" s="31"/>
    </row>
    <row r="2269" spans="10:12" ht="27.75" customHeight="1">
      <c r="J2269" s="169"/>
      <c r="K2269" s="31"/>
      <c r="L2269" s="31"/>
    </row>
    <row r="2270" spans="10:12" ht="27.75" customHeight="1">
      <c r="J2270" s="169"/>
      <c r="K2270" s="31"/>
      <c r="L2270" s="31"/>
    </row>
    <row r="2271" spans="10:12" ht="27.75" customHeight="1">
      <c r="J2271" s="169"/>
      <c r="K2271" s="31"/>
      <c r="L2271" s="31"/>
    </row>
    <row r="2272" spans="10:12" ht="27.75" customHeight="1">
      <c r="J2272" s="169"/>
      <c r="K2272" s="31"/>
      <c r="L2272" s="31"/>
    </row>
    <row r="2273" spans="10:12" ht="27.75" customHeight="1">
      <c r="J2273" s="169"/>
      <c r="K2273" s="31"/>
      <c r="L2273" s="31"/>
    </row>
    <row r="2274" spans="10:12" ht="27.75" customHeight="1">
      <c r="J2274" s="169"/>
      <c r="K2274" s="31"/>
      <c r="L2274" s="31"/>
    </row>
    <row r="2275" spans="10:12" ht="27.75" customHeight="1">
      <c r="J2275" s="169"/>
      <c r="K2275" s="31"/>
      <c r="L2275" s="31"/>
    </row>
    <row r="2276" spans="10:12" ht="27.75" customHeight="1">
      <c r="J2276" s="169"/>
      <c r="K2276" s="31"/>
      <c r="L2276" s="31"/>
    </row>
    <row r="2277" spans="10:12" ht="27.75" customHeight="1">
      <c r="J2277" s="169"/>
      <c r="K2277" s="31"/>
      <c r="L2277" s="31"/>
    </row>
    <row r="2278" spans="10:12" ht="27.75" customHeight="1">
      <c r="J2278" s="169"/>
      <c r="K2278" s="31"/>
      <c r="L2278" s="31"/>
    </row>
    <row r="2279" spans="10:12" ht="27.75" customHeight="1">
      <c r="J2279" s="169"/>
      <c r="K2279" s="31"/>
      <c r="L2279" s="31"/>
    </row>
    <row r="2280" spans="10:12" ht="27.75" customHeight="1">
      <c r="J2280" s="169"/>
      <c r="K2280" s="31"/>
      <c r="L2280" s="31"/>
    </row>
    <row r="2281" spans="10:12" ht="27.75" customHeight="1">
      <c r="J2281" s="169"/>
      <c r="K2281" s="31"/>
      <c r="L2281" s="31"/>
    </row>
    <row r="2282" spans="10:12" ht="27.75" customHeight="1">
      <c r="J2282" s="169"/>
      <c r="K2282" s="31"/>
      <c r="L2282" s="31"/>
    </row>
    <row r="2283" spans="10:12" ht="27.75" customHeight="1">
      <c r="J2283" s="169"/>
      <c r="K2283" s="31"/>
      <c r="L2283" s="31"/>
    </row>
    <row r="2284" spans="10:12" ht="27.75" customHeight="1">
      <c r="J2284" s="169"/>
      <c r="K2284" s="31"/>
      <c r="L2284" s="31"/>
    </row>
    <row r="2285" spans="10:12" ht="27.75" customHeight="1">
      <c r="J2285" s="169"/>
      <c r="K2285" s="31"/>
      <c r="L2285" s="31"/>
    </row>
    <row r="2286" spans="10:12" ht="27.75" customHeight="1">
      <c r="J2286" s="169"/>
      <c r="K2286" s="31"/>
      <c r="L2286" s="31"/>
    </row>
    <row r="2287" spans="10:12" ht="27.75" customHeight="1">
      <c r="J2287" s="169"/>
      <c r="K2287" s="31"/>
      <c r="L2287" s="31"/>
    </row>
    <row r="2288" spans="10:12" ht="27.75" customHeight="1">
      <c r="J2288" s="169"/>
      <c r="K2288" s="31"/>
      <c r="L2288" s="31"/>
    </row>
    <row r="2289" spans="10:12" ht="27.75" customHeight="1">
      <c r="J2289" s="169"/>
      <c r="K2289" s="31"/>
      <c r="L2289" s="31"/>
    </row>
    <row r="2290" spans="10:12" ht="27.75" customHeight="1">
      <c r="J2290" s="169"/>
      <c r="K2290" s="31"/>
      <c r="L2290" s="31"/>
    </row>
    <row r="2291" spans="10:12" ht="27.75" customHeight="1">
      <c r="J2291" s="169"/>
      <c r="K2291" s="31"/>
      <c r="L2291" s="31"/>
    </row>
    <row r="2292" spans="10:12" ht="27.75" customHeight="1">
      <c r="J2292" s="169"/>
      <c r="K2292" s="31"/>
      <c r="L2292" s="31"/>
    </row>
    <row r="2293" spans="10:12" ht="27.75" customHeight="1">
      <c r="J2293" s="169"/>
      <c r="K2293" s="31"/>
      <c r="L2293" s="31"/>
    </row>
    <row r="2294" spans="10:12" ht="27.75" customHeight="1">
      <c r="J2294" s="169"/>
      <c r="K2294" s="31"/>
      <c r="L2294" s="31"/>
    </row>
    <row r="2295" spans="10:12" ht="27.75" customHeight="1">
      <c r="J2295" s="169"/>
      <c r="K2295" s="31"/>
      <c r="L2295" s="31"/>
    </row>
    <row r="2296" spans="10:12" ht="27.75" customHeight="1">
      <c r="J2296" s="169"/>
      <c r="K2296" s="31"/>
      <c r="L2296" s="31"/>
    </row>
    <row r="2297" spans="10:12" ht="27.75" customHeight="1">
      <c r="J2297" s="169"/>
      <c r="K2297" s="31"/>
      <c r="L2297" s="31"/>
    </row>
    <row r="2298" spans="10:12" ht="27.75" customHeight="1">
      <c r="J2298" s="169"/>
      <c r="K2298" s="31"/>
      <c r="L2298" s="31"/>
    </row>
    <row r="2299" spans="10:12" ht="27.75" customHeight="1">
      <c r="J2299" s="169"/>
      <c r="K2299" s="31"/>
      <c r="L2299" s="31"/>
    </row>
    <row r="2300" spans="10:12" ht="27.75" customHeight="1">
      <c r="J2300" s="169"/>
      <c r="K2300" s="31"/>
      <c r="L2300" s="31"/>
    </row>
    <row r="2301" spans="10:12" ht="27.75" customHeight="1">
      <c r="J2301" s="169"/>
      <c r="K2301" s="31"/>
      <c r="L2301" s="31"/>
    </row>
    <row r="2302" spans="10:12" ht="27.75" customHeight="1">
      <c r="J2302" s="169"/>
      <c r="K2302" s="31"/>
      <c r="L2302" s="31"/>
    </row>
    <row r="2303" spans="10:12" ht="27.75" customHeight="1">
      <c r="J2303" s="169"/>
      <c r="K2303" s="31"/>
      <c r="L2303" s="31"/>
    </row>
    <row r="2304" spans="10:12" ht="27.75" customHeight="1">
      <c r="J2304" s="169"/>
      <c r="K2304" s="31"/>
      <c r="L2304" s="31"/>
    </row>
    <row r="2305" spans="10:12" ht="27.75" customHeight="1">
      <c r="J2305" s="169"/>
      <c r="K2305" s="31"/>
      <c r="L2305" s="31"/>
    </row>
    <row r="2306" spans="10:12" ht="27.75" customHeight="1">
      <c r="J2306" s="169"/>
      <c r="K2306" s="31"/>
      <c r="L2306" s="31"/>
    </row>
    <row r="2307" spans="10:12" ht="27.75" customHeight="1">
      <c r="J2307" s="169"/>
      <c r="K2307" s="31"/>
      <c r="L2307" s="31"/>
    </row>
    <row r="2308" spans="10:12" ht="27.75" customHeight="1">
      <c r="J2308" s="169"/>
      <c r="K2308" s="31"/>
      <c r="L2308" s="31"/>
    </row>
    <row r="2309" spans="10:12" ht="27.75" customHeight="1">
      <c r="J2309" s="169"/>
      <c r="K2309" s="31"/>
      <c r="L2309" s="31"/>
    </row>
    <row r="2310" spans="10:12" ht="27.75" customHeight="1">
      <c r="J2310" s="169"/>
      <c r="K2310" s="31"/>
      <c r="L2310" s="31"/>
    </row>
    <row r="2311" spans="10:12" ht="27.75" customHeight="1">
      <c r="J2311" s="169"/>
      <c r="K2311" s="31"/>
      <c r="L2311" s="31"/>
    </row>
    <row r="2312" spans="10:12" ht="27.75" customHeight="1">
      <c r="J2312" s="169"/>
      <c r="K2312" s="31"/>
      <c r="L2312" s="31"/>
    </row>
    <row r="2313" spans="10:12" ht="27.75" customHeight="1">
      <c r="J2313" s="169"/>
      <c r="K2313" s="31"/>
      <c r="L2313" s="31"/>
    </row>
    <row r="2314" spans="10:12" ht="27.75" customHeight="1">
      <c r="J2314" s="169"/>
      <c r="K2314" s="31"/>
      <c r="L2314" s="31"/>
    </row>
    <row r="2315" spans="10:12" ht="27.75" customHeight="1">
      <c r="J2315" s="169"/>
      <c r="K2315" s="31"/>
      <c r="L2315" s="31"/>
    </row>
    <row r="2316" spans="10:12" ht="27.75" customHeight="1">
      <c r="J2316" s="169"/>
      <c r="K2316" s="31"/>
      <c r="L2316" s="31"/>
    </row>
    <row r="2317" spans="10:12" ht="27.75" customHeight="1">
      <c r="J2317" s="169"/>
      <c r="K2317" s="31"/>
      <c r="L2317" s="31"/>
    </row>
    <row r="2318" spans="10:12" ht="27.75" customHeight="1">
      <c r="J2318" s="169"/>
      <c r="K2318" s="31"/>
      <c r="L2318" s="31"/>
    </row>
    <row r="2319" spans="10:12" ht="27.75" customHeight="1">
      <c r="J2319" s="169"/>
      <c r="K2319" s="31"/>
      <c r="L2319" s="31"/>
    </row>
    <row r="2320" spans="10:12" ht="27.75" customHeight="1">
      <c r="J2320" s="169"/>
      <c r="K2320" s="31"/>
      <c r="L2320" s="31"/>
    </row>
    <row r="2321" spans="10:12" ht="27.75" customHeight="1">
      <c r="J2321" s="169"/>
      <c r="K2321" s="31"/>
      <c r="L2321" s="31"/>
    </row>
    <row r="2322" spans="10:12" ht="27.75" customHeight="1">
      <c r="J2322" s="169"/>
      <c r="K2322" s="31"/>
      <c r="L2322" s="31"/>
    </row>
    <row r="2323" spans="10:12" ht="27.75" customHeight="1">
      <c r="J2323" s="169"/>
      <c r="K2323" s="31"/>
      <c r="L2323" s="31"/>
    </row>
    <row r="2324" spans="10:12" ht="27.75" customHeight="1">
      <c r="J2324" s="169"/>
      <c r="K2324" s="31"/>
      <c r="L2324" s="31"/>
    </row>
    <row r="2325" spans="10:12" ht="27.75" customHeight="1">
      <c r="J2325" s="169"/>
      <c r="K2325" s="31"/>
      <c r="L2325" s="31"/>
    </row>
    <row r="2326" spans="10:12" ht="27.75" customHeight="1">
      <c r="J2326" s="169"/>
      <c r="K2326" s="31"/>
      <c r="L2326" s="31"/>
    </row>
    <row r="2327" spans="10:12" ht="27.75" customHeight="1">
      <c r="J2327" s="169"/>
      <c r="K2327" s="31"/>
      <c r="L2327" s="31"/>
    </row>
    <row r="2328" spans="10:12" ht="27.75" customHeight="1">
      <c r="J2328" s="169"/>
      <c r="K2328" s="31"/>
      <c r="L2328" s="31"/>
    </row>
    <row r="2329" spans="10:12" ht="27.75" customHeight="1">
      <c r="J2329" s="169"/>
      <c r="K2329" s="31"/>
      <c r="L2329" s="31"/>
    </row>
    <row r="2330" spans="10:12" ht="27.75" customHeight="1">
      <c r="J2330" s="169"/>
      <c r="K2330" s="31"/>
      <c r="L2330" s="31"/>
    </row>
    <row r="2331" spans="10:12" ht="27.75" customHeight="1">
      <c r="J2331" s="169"/>
      <c r="K2331" s="31"/>
      <c r="L2331" s="31"/>
    </row>
    <row r="2332" spans="10:12" ht="27.75" customHeight="1">
      <c r="J2332" s="169"/>
      <c r="K2332" s="31"/>
      <c r="L2332" s="31"/>
    </row>
    <row r="2333" spans="10:12" ht="27.75" customHeight="1">
      <c r="J2333" s="169"/>
      <c r="K2333" s="31"/>
      <c r="L2333" s="31"/>
    </row>
    <row r="2334" spans="10:12" ht="27.75" customHeight="1">
      <c r="J2334" s="169"/>
      <c r="K2334" s="31"/>
      <c r="L2334" s="31"/>
    </row>
    <row r="2335" spans="10:12" ht="27.75" customHeight="1">
      <c r="J2335" s="169"/>
      <c r="K2335" s="31"/>
      <c r="L2335" s="31"/>
    </row>
    <row r="2336" spans="10:12" ht="27.75" customHeight="1">
      <c r="J2336" s="169"/>
      <c r="K2336" s="31"/>
      <c r="L2336" s="31"/>
    </row>
    <row r="2337" spans="10:12" ht="27.75" customHeight="1">
      <c r="J2337" s="169"/>
      <c r="K2337" s="31"/>
      <c r="L2337" s="31"/>
    </row>
    <row r="2338" spans="10:12" ht="27.75" customHeight="1">
      <c r="J2338" s="169"/>
      <c r="K2338" s="31"/>
      <c r="L2338" s="31"/>
    </row>
    <row r="2339" spans="10:12" ht="27.75" customHeight="1">
      <c r="J2339" s="169"/>
      <c r="K2339" s="31"/>
      <c r="L2339" s="31"/>
    </row>
    <row r="2340" spans="10:12" ht="27.75" customHeight="1">
      <c r="J2340" s="169"/>
      <c r="K2340" s="31"/>
      <c r="L2340" s="31"/>
    </row>
    <row r="2341" spans="10:12" ht="27.75" customHeight="1">
      <c r="J2341" s="169"/>
      <c r="K2341" s="31"/>
      <c r="L2341" s="31"/>
    </row>
    <row r="2342" spans="10:12" ht="27.75" customHeight="1">
      <c r="J2342" s="169"/>
      <c r="K2342" s="31"/>
      <c r="L2342" s="31"/>
    </row>
    <row r="2343" spans="10:12" ht="27.75" customHeight="1">
      <c r="J2343" s="169"/>
      <c r="K2343" s="31"/>
      <c r="L2343" s="31"/>
    </row>
    <row r="2344" spans="10:12" ht="27.75" customHeight="1">
      <c r="J2344" s="169"/>
      <c r="K2344" s="31"/>
      <c r="L2344" s="31"/>
    </row>
    <row r="2345" spans="10:12" ht="27.75" customHeight="1">
      <c r="J2345" s="169"/>
      <c r="K2345" s="31"/>
      <c r="L2345" s="31"/>
    </row>
    <row r="2346" spans="10:12" ht="27.75" customHeight="1">
      <c r="J2346" s="169"/>
      <c r="K2346" s="31"/>
      <c r="L2346" s="31"/>
    </row>
    <row r="2347" spans="10:12" ht="27.75" customHeight="1">
      <c r="J2347" s="169"/>
      <c r="K2347" s="31"/>
      <c r="L2347" s="31"/>
    </row>
    <row r="2348" spans="10:12" ht="27.75" customHeight="1">
      <c r="J2348" s="169"/>
      <c r="K2348" s="31"/>
      <c r="L2348" s="31"/>
    </row>
    <row r="2349" spans="10:12" ht="27.75" customHeight="1">
      <c r="J2349" s="169"/>
      <c r="K2349" s="31"/>
      <c r="L2349" s="31"/>
    </row>
    <row r="2350" spans="10:12" ht="27.75" customHeight="1">
      <c r="J2350" s="169"/>
      <c r="K2350" s="31"/>
      <c r="L2350" s="31"/>
    </row>
    <row r="2351" spans="10:12" ht="27.75" customHeight="1">
      <c r="J2351" s="169"/>
      <c r="K2351" s="31"/>
      <c r="L2351" s="31"/>
    </row>
    <row r="2352" spans="10:12" ht="27.75" customHeight="1">
      <c r="J2352" s="169"/>
      <c r="K2352" s="31"/>
      <c r="L2352" s="31"/>
    </row>
    <row r="2353" spans="10:12" ht="27.75" customHeight="1">
      <c r="J2353" s="169"/>
      <c r="K2353" s="31"/>
      <c r="L2353" s="31"/>
    </row>
    <row r="2354" spans="10:12" ht="27.75" customHeight="1">
      <c r="J2354" s="169"/>
      <c r="K2354" s="31"/>
      <c r="L2354" s="31"/>
    </row>
    <row r="2355" spans="10:12" ht="27.75" customHeight="1">
      <c r="J2355" s="169"/>
      <c r="K2355" s="31"/>
      <c r="L2355" s="31"/>
    </row>
    <row r="2356" spans="10:12" ht="27.75" customHeight="1">
      <c r="J2356" s="169"/>
      <c r="K2356" s="31"/>
      <c r="L2356" s="31"/>
    </row>
    <row r="2357" spans="10:12" ht="27.75" customHeight="1">
      <c r="J2357" s="169"/>
      <c r="K2357" s="31"/>
      <c r="L2357" s="31"/>
    </row>
    <row r="2358" spans="10:12" ht="27.75" customHeight="1">
      <c r="J2358" s="169"/>
      <c r="K2358" s="31"/>
      <c r="L2358" s="31"/>
    </row>
    <row r="2359" spans="10:12" ht="27.75" customHeight="1">
      <c r="J2359" s="169"/>
      <c r="K2359" s="31"/>
      <c r="L2359" s="31"/>
    </row>
    <row r="2360" spans="10:12" ht="27.75" customHeight="1">
      <c r="J2360" s="169"/>
      <c r="K2360" s="31"/>
      <c r="L2360" s="31"/>
    </row>
    <row r="2361" spans="10:12" ht="27.75" customHeight="1">
      <c r="J2361" s="169"/>
      <c r="K2361" s="31"/>
      <c r="L2361" s="31"/>
    </row>
    <row r="2362" spans="10:12" ht="27.75" customHeight="1">
      <c r="J2362" s="169"/>
      <c r="K2362" s="31"/>
      <c r="L2362" s="31"/>
    </row>
    <row r="2363" spans="10:12" ht="27.75" customHeight="1">
      <c r="J2363" s="169"/>
      <c r="K2363" s="31"/>
      <c r="L2363" s="31"/>
    </row>
    <row r="2364" spans="10:12" ht="27.75" customHeight="1">
      <c r="J2364" s="169"/>
      <c r="K2364" s="31"/>
      <c r="L2364" s="31"/>
    </row>
    <row r="2365" spans="10:12" ht="27.75" customHeight="1">
      <c r="J2365" s="169"/>
      <c r="K2365" s="31"/>
      <c r="L2365" s="31"/>
    </row>
    <row r="2366" spans="10:12" ht="27.75" customHeight="1">
      <c r="J2366" s="169"/>
      <c r="K2366" s="31"/>
      <c r="L2366" s="31"/>
    </row>
    <row r="2367" spans="10:12" ht="27.75" customHeight="1">
      <c r="J2367" s="169"/>
      <c r="K2367" s="31"/>
      <c r="L2367" s="31"/>
    </row>
    <row r="2368" spans="10:12" ht="27.75" customHeight="1">
      <c r="J2368" s="169"/>
      <c r="K2368" s="31"/>
      <c r="L2368" s="31"/>
    </row>
    <row r="2369" spans="10:12" ht="27.75" customHeight="1">
      <c r="J2369" s="169"/>
      <c r="K2369" s="31"/>
      <c r="L2369" s="31"/>
    </row>
    <row r="2370" spans="10:12" ht="27.75" customHeight="1">
      <c r="J2370" s="169"/>
      <c r="K2370" s="31"/>
      <c r="L2370" s="31"/>
    </row>
    <row r="2371" spans="10:12" ht="27.75" customHeight="1">
      <c r="J2371" s="169"/>
      <c r="K2371" s="31"/>
      <c r="L2371" s="31"/>
    </row>
    <row r="2372" spans="10:12" ht="27.75" customHeight="1">
      <c r="J2372" s="169"/>
      <c r="K2372" s="31"/>
      <c r="L2372" s="31"/>
    </row>
    <row r="2373" spans="10:12" ht="27.75" customHeight="1">
      <c r="J2373" s="169"/>
      <c r="K2373" s="31"/>
      <c r="L2373" s="31"/>
    </row>
    <row r="2374" spans="10:12" ht="27.75" customHeight="1">
      <c r="J2374" s="169"/>
      <c r="K2374" s="31"/>
      <c r="L2374" s="31"/>
    </row>
    <row r="2375" spans="10:12" ht="27.75" customHeight="1">
      <c r="J2375" s="169"/>
      <c r="K2375" s="31"/>
      <c r="L2375" s="31"/>
    </row>
    <row r="2376" spans="10:12" ht="27.75" customHeight="1">
      <c r="J2376" s="169"/>
      <c r="K2376" s="31"/>
      <c r="L2376" s="31"/>
    </row>
    <row r="2377" spans="10:12" ht="27.75" customHeight="1">
      <c r="J2377" s="169"/>
      <c r="K2377" s="31"/>
      <c r="L2377" s="31"/>
    </row>
    <row r="2378" spans="10:12" ht="27.75" customHeight="1">
      <c r="J2378" s="169"/>
      <c r="K2378" s="31"/>
      <c r="L2378" s="31"/>
    </row>
    <row r="2379" spans="10:12" ht="27.75" customHeight="1">
      <c r="J2379" s="169"/>
      <c r="K2379" s="31"/>
      <c r="L2379" s="31"/>
    </row>
    <row r="2380" spans="10:12" ht="27.75" customHeight="1">
      <c r="J2380" s="169"/>
      <c r="K2380" s="31"/>
      <c r="L2380" s="31"/>
    </row>
    <row r="2381" spans="10:12" ht="27.75" customHeight="1">
      <c r="J2381" s="169"/>
      <c r="K2381" s="31"/>
      <c r="L2381" s="31"/>
    </row>
    <row r="2382" spans="10:12" ht="27.75" customHeight="1">
      <c r="J2382" s="169"/>
      <c r="K2382" s="31"/>
      <c r="L2382" s="31"/>
    </row>
    <row r="2383" spans="10:12" ht="27.75" customHeight="1">
      <c r="J2383" s="169"/>
      <c r="K2383" s="31"/>
      <c r="L2383" s="31"/>
    </row>
    <row r="2384" spans="10:12" ht="27.75" customHeight="1">
      <c r="J2384" s="169"/>
      <c r="K2384" s="31"/>
      <c r="L2384" s="31"/>
    </row>
    <row r="2385" spans="10:12" ht="27.75" customHeight="1">
      <c r="J2385" s="169"/>
      <c r="K2385" s="31"/>
      <c r="L2385" s="31"/>
    </row>
    <row r="2386" spans="10:12" ht="27.75" customHeight="1">
      <c r="J2386" s="169"/>
      <c r="K2386" s="31"/>
      <c r="L2386" s="31"/>
    </row>
    <row r="2387" spans="10:12" ht="27.75" customHeight="1">
      <c r="J2387" s="169"/>
      <c r="K2387" s="31"/>
      <c r="L2387" s="31"/>
    </row>
    <row r="2388" spans="10:12" ht="27.75" customHeight="1">
      <c r="J2388" s="169"/>
      <c r="K2388" s="31"/>
      <c r="L2388" s="31"/>
    </row>
    <row r="2389" spans="10:12" ht="27.75" customHeight="1">
      <c r="J2389" s="169"/>
      <c r="K2389" s="31"/>
      <c r="L2389" s="31"/>
    </row>
    <row r="2390" spans="10:12" ht="27.75" customHeight="1">
      <c r="J2390" s="169"/>
      <c r="K2390" s="31"/>
      <c r="L2390" s="31"/>
    </row>
    <row r="2391" spans="10:12" ht="27.75" customHeight="1">
      <c r="J2391" s="169"/>
      <c r="K2391" s="31"/>
      <c r="L2391" s="31"/>
    </row>
    <row r="2392" spans="10:12" ht="27.75" customHeight="1">
      <c r="J2392" s="169"/>
      <c r="K2392" s="31"/>
      <c r="L2392" s="31"/>
    </row>
    <row r="2393" spans="10:12" ht="27.75" customHeight="1">
      <c r="J2393" s="169"/>
      <c r="K2393" s="31"/>
      <c r="L2393" s="31"/>
    </row>
    <row r="2394" spans="10:12" ht="27.75" customHeight="1">
      <c r="J2394" s="169"/>
      <c r="K2394" s="31"/>
      <c r="L2394" s="31"/>
    </row>
    <row r="2395" spans="10:12" ht="27.75" customHeight="1">
      <c r="J2395" s="169"/>
      <c r="K2395" s="31"/>
      <c r="L2395" s="31"/>
    </row>
    <row r="2396" spans="10:12" ht="27.75" customHeight="1">
      <c r="J2396" s="169"/>
      <c r="K2396" s="31"/>
      <c r="L2396" s="31"/>
    </row>
    <row r="2397" spans="10:12" ht="27.75" customHeight="1">
      <c r="J2397" s="169"/>
      <c r="K2397" s="31"/>
      <c r="L2397" s="31"/>
    </row>
    <row r="2398" spans="10:12" ht="27.75" customHeight="1">
      <c r="J2398" s="169"/>
      <c r="K2398" s="31"/>
      <c r="L2398" s="31"/>
    </row>
    <row r="2399" spans="10:12" ht="27.75" customHeight="1">
      <c r="J2399" s="169"/>
      <c r="K2399" s="31"/>
      <c r="L2399" s="31"/>
    </row>
    <row r="2400" spans="10:12" ht="27.75" customHeight="1">
      <c r="J2400" s="169"/>
      <c r="K2400" s="31"/>
      <c r="L2400" s="31"/>
    </row>
    <row r="2401" spans="10:12" ht="27.75" customHeight="1">
      <c r="J2401" s="169"/>
      <c r="K2401" s="31"/>
      <c r="L2401" s="31"/>
    </row>
    <row r="2402" spans="10:12" ht="27.75" customHeight="1">
      <c r="J2402" s="169"/>
      <c r="K2402" s="31"/>
      <c r="L2402" s="31"/>
    </row>
    <row r="2403" spans="10:12" ht="27.75" customHeight="1">
      <c r="J2403" s="169"/>
      <c r="K2403" s="31"/>
      <c r="L2403" s="31"/>
    </row>
    <row r="2404" spans="10:12" ht="27.75" customHeight="1">
      <c r="J2404" s="169"/>
      <c r="K2404" s="31"/>
      <c r="L2404" s="31"/>
    </row>
    <row r="2405" spans="10:12" ht="27.75" customHeight="1">
      <c r="J2405" s="169"/>
      <c r="K2405" s="31"/>
      <c r="L2405" s="31"/>
    </row>
    <row r="2406" spans="10:12" ht="27.75" customHeight="1">
      <c r="J2406" s="169"/>
      <c r="K2406" s="31"/>
      <c r="L2406" s="31"/>
    </row>
    <row r="2407" spans="10:12" ht="27.75" customHeight="1">
      <c r="J2407" s="169"/>
      <c r="K2407" s="31"/>
      <c r="L2407" s="31"/>
    </row>
    <row r="2408" spans="10:12" ht="27.75" customHeight="1">
      <c r="J2408" s="169"/>
      <c r="K2408" s="31"/>
      <c r="L2408" s="31"/>
    </row>
    <row r="2409" spans="10:12" ht="27.75" customHeight="1">
      <c r="J2409" s="169"/>
      <c r="K2409" s="31"/>
      <c r="L2409" s="31"/>
    </row>
    <row r="2410" spans="10:12" ht="27.75" customHeight="1">
      <c r="J2410" s="169"/>
      <c r="K2410" s="31"/>
      <c r="L2410" s="31"/>
    </row>
    <row r="2411" spans="10:12" ht="27.75" customHeight="1">
      <c r="J2411" s="169"/>
      <c r="K2411" s="31"/>
      <c r="L2411" s="31"/>
    </row>
    <row r="2412" spans="10:12" ht="27.75" customHeight="1">
      <c r="J2412" s="169"/>
      <c r="K2412" s="31"/>
      <c r="L2412" s="31"/>
    </row>
    <row r="2413" spans="10:12" ht="27.75" customHeight="1">
      <c r="J2413" s="169"/>
      <c r="K2413" s="31"/>
      <c r="L2413" s="31"/>
    </row>
    <row r="2414" spans="10:12" ht="27.75" customHeight="1">
      <c r="J2414" s="169"/>
      <c r="K2414" s="31"/>
      <c r="L2414" s="31"/>
    </row>
    <row r="2415" spans="10:12" ht="27.75" customHeight="1">
      <c r="J2415" s="169"/>
      <c r="K2415" s="31"/>
      <c r="L2415" s="31"/>
    </row>
    <row r="2416" spans="10:12" ht="27.75" customHeight="1">
      <c r="J2416" s="169"/>
      <c r="K2416" s="31"/>
      <c r="L2416" s="31"/>
    </row>
    <row r="2417" spans="10:12" ht="27.75" customHeight="1">
      <c r="J2417" s="169"/>
      <c r="K2417" s="31"/>
      <c r="L2417" s="31"/>
    </row>
    <row r="2418" spans="10:12" ht="27.75" customHeight="1">
      <c r="J2418" s="169"/>
      <c r="K2418" s="31"/>
      <c r="L2418" s="31"/>
    </row>
    <row r="2419" spans="10:12" ht="27.75" customHeight="1">
      <c r="J2419" s="169"/>
      <c r="K2419" s="31"/>
      <c r="L2419" s="31"/>
    </row>
    <row r="2420" spans="10:12" ht="27.75" customHeight="1">
      <c r="J2420" s="169"/>
      <c r="K2420" s="31"/>
      <c r="L2420" s="31"/>
    </row>
    <row r="2421" spans="10:12" ht="27.75" customHeight="1">
      <c r="J2421" s="169"/>
      <c r="K2421" s="31"/>
      <c r="L2421" s="31"/>
    </row>
    <row r="2422" spans="10:12" ht="27.75" customHeight="1">
      <c r="J2422" s="169"/>
      <c r="K2422" s="31"/>
      <c r="L2422" s="31"/>
    </row>
    <row r="2423" spans="10:12" ht="27.75" customHeight="1">
      <c r="J2423" s="169"/>
      <c r="K2423" s="31"/>
      <c r="L2423" s="31"/>
    </row>
    <row r="2424" spans="10:12" ht="27.75" customHeight="1">
      <c r="J2424" s="169"/>
      <c r="K2424" s="31"/>
      <c r="L2424" s="31"/>
    </row>
    <row r="2425" spans="10:12" ht="27.75" customHeight="1">
      <c r="J2425" s="169"/>
      <c r="K2425" s="31"/>
      <c r="L2425" s="31"/>
    </row>
    <row r="2426" spans="10:12" ht="27.75" customHeight="1">
      <c r="J2426" s="169"/>
      <c r="K2426" s="31"/>
      <c r="L2426" s="31"/>
    </row>
    <row r="2427" spans="10:12" ht="27.75" customHeight="1">
      <c r="J2427" s="169"/>
      <c r="K2427" s="31"/>
      <c r="L2427" s="31"/>
    </row>
    <row r="2428" spans="10:12" ht="27.75" customHeight="1">
      <c r="J2428" s="169"/>
      <c r="K2428" s="31"/>
      <c r="L2428" s="31"/>
    </row>
    <row r="2429" spans="10:12" ht="27.75" customHeight="1">
      <c r="J2429" s="169"/>
      <c r="K2429" s="31"/>
      <c r="L2429" s="31"/>
    </row>
    <row r="2430" spans="10:12" ht="27.75" customHeight="1">
      <c r="J2430" s="169"/>
      <c r="K2430" s="31"/>
      <c r="L2430" s="31"/>
    </row>
    <row r="2431" spans="10:12" ht="27.75" customHeight="1">
      <c r="J2431" s="169"/>
      <c r="K2431" s="31"/>
      <c r="L2431" s="31"/>
    </row>
    <row r="2432" spans="10:12" ht="27.75" customHeight="1">
      <c r="J2432" s="169"/>
      <c r="K2432" s="31"/>
      <c r="L2432" s="31"/>
    </row>
    <row r="2433" spans="10:12" ht="27.75" customHeight="1">
      <c r="J2433" s="169"/>
      <c r="K2433" s="31"/>
      <c r="L2433" s="31"/>
    </row>
    <row r="2434" spans="10:12" ht="27.75" customHeight="1">
      <c r="J2434" s="169"/>
      <c r="K2434" s="31"/>
      <c r="L2434" s="31"/>
    </row>
    <row r="2435" spans="10:12" ht="27.75" customHeight="1">
      <c r="J2435" s="169"/>
      <c r="K2435" s="31"/>
      <c r="L2435" s="31"/>
    </row>
    <row r="2436" spans="10:12" ht="27.75" customHeight="1">
      <c r="J2436" s="169"/>
      <c r="K2436" s="31"/>
      <c r="L2436" s="31"/>
    </row>
    <row r="2437" spans="10:12" ht="27.75" customHeight="1">
      <c r="J2437" s="169"/>
      <c r="K2437" s="31"/>
      <c r="L2437" s="31"/>
    </row>
    <row r="2438" spans="10:12" ht="27.75" customHeight="1">
      <c r="J2438" s="169"/>
      <c r="K2438" s="31"/>
      <c r="L2438" s="31"/>
    </row>
    <row r="2439" spans="10:12" ht="27.75" customHeight="1">
      <c r="J2439" s="169"/>
      <c r="K2439" s="31"/>
      <c r="L2439" s="31"/>
    </row>
    <row r="2440" spans="10:12" ht="27.75" customHeight="1">
      <c r="J2440" s="169"/>
      <c r="K2440" s="31"/>
      <c r="L2440" s="31"/>
    </row>
    <row r="2441" spans="10:12" ht="27.75" customHeight="1">
      <c r="J2441" s="169"/>
      <c r="K2441" s="31"/>
      <c r="L2441" s="31"/>
    </row>
    <row r="2442" spans="10:12" ht="27.75" customHeight="1">
      <c r="J2442" s="169"/>
      <c r="K2442" s="31"/>
      <c r="L2442" s="31"/>
    </row>
    <row r="2443" spans="10:12" ht="27.75" customHeight="1">
      <c r="J2443" s="169"/>
      <c r="K2443" s="31"/>
      <c r="L2443" s="31"/>
    </row>
    <row r="2444" spans="10:12" ht="27.75" customHeight="1">
      <c r="J2444" s="169"/>
      <c r="K2444" s="31"/>
      <c r="L2444" s="31"/>
    </row>
    <row r="2445" spans="10:12" ht="27.75" customHeight="1">
      <c r="J2445" s="169"/>
      <c r="K2445" s="31"/>
      <c r="L2445" s="31"/>
    </row>
    <row r="2446" spans="10:12" ht="27.75" customHeight="1">
      <c r="J2446" s="169"/>
      <c r="K2446" s="31"/>
      <c r="L2446" s="31"/>
    </row>
    <row r="2447" spans="10:12" ht="27.75" customHeight="1">
      <c r="J2447" s="169"/>
      <c r="K2447" s="31"/>
      <c r="L2447" s="31"/>
    </row>
    <row r="2448" spans="10:12" ht="27.75" customHeight="1">
      <c r="J2448" s="169"/>
      <c r="K2448" s="31"/>
      <c r="L2448" s="31"/>
    </row>
    <row r="2449" spans="10:12" ht="27.75" customHeight="1">
      <c r="J2449" s="169"/>
      <c r="K2449" s="31"/>
      <c r="L2449" s="31"/>
    </row>
    <row r="2450" spans="10:12" ht="27.75" customHeight="1">
      <c r="J2450" s="169"/>
      <c r="K2450" s="31"/>
      <c r="L2450" s="31"/>
    </row>
    <row r="2451" spans="10:12" ht="27.75" customHeight="1">
      <c r="J2451" s="169"/>
      <c r="K2451" s="31"/>
      <c r="L2451" s="31"/>
    </row>
    <row r="2452" spans="10:12" ht="27.75" customHeight="1">
      <c r="J2452" s="169"/>
      <c r="K2452" s="31"/>
      <c r="L2452" s="31"/>
    </row>
    <row r="2453" spans="10:12" ht="27.75" customHeight="1">
      <c r="J2453" s="169"/>
      <c r="K2453" s="31"/>
      <c r="L2453" s="31"/>
    </row>
    <row r="2454" spans="10:12" ht="27.75" customHeight="1">
      <c r="J2454" s="169"/>
      <c r="K2454" s="31"/>
      <c r="L2454" s="31"/>
    </row>
    <row r="2455" spans="10:12" ht="27.75" customHeight="1">
      <c r="J2455" s="169"/>
      <c r="K2455" s="31"/>
      <c r="L2455" s="31"/>
    </row>
    <row r="2456" spans="10:12" ht="27.75" customHeight="1">
      <c r="J2456" s="169"/>
      <c r="K2456" s="31"/>
      <c r="L2456" s="31"/>
    </row>
    <row r="2457" spans="10:12" ht="27.75" customHeight="1">
      <c r="J2457" s="169"/>
      <c r="K2457" s="31"/>
      <c r="L2457" s="31"/>
    </row>
    <row r="2458" spans="10:12" ht="27.75" customHeight="1">
      <c r="J2458" s="169"/>
      <c r="K2458" s="31"/>
      <c r="L2458" s="31"/>
    </row>
    <row r="2459" spans="10:12" ht="27.75" customHeight="1">
      <c r="J2459" s="169"/>
      <c r="K2459" s="31"/>
      <c r="L2459" s="31"/>
    </row>
    <row r="2460" spans="10:12" ht="27.75" customHeight="1">
      <c r="J2460" s="169"/>
      <c r="K2460" s="31"/>
      <c r="L2460" s="31"/>
    </row>
    <row r="2461" spans="10:12" ht="27.75" customHeight="1">
      <c r="J2461" s="169"/>
      <c r="K2461" s="31"/>
      <c r="L2461" s="31"/>
    </row>
    <row r="2462" spans="10:12" ht="27.75" customHeight="1">
      <c r="J2462" s="169"/>
      <c r="K2462" s="31"/>
      <c r="L2462" s="31"/>
    </row>
    <row r="2463" spans="10:12" ht="27.75" customHeight="1">
      <c r="J2463" s="169"/>
      <c r="K2463" s="31"/>
      <c r="L2463" s="31"/>
    </row>
    <row r="2464" spans="10:12" ht="27.75" customHeight="1">
      <c r="J2464" s="169"/>
      <c r="K2464" s="31"/>
      <c r="L2464" s="31"/>
    </row>
    <row r="2465" spans="10:12" ht="27.75" customHeight="1">
      <c r="J2465" s="169"/>
      <c r="K2465" s="31"/>
      <c r="L2465" s="31"/>
    </row>
    <row r="2466" spans="10:12" ht="27.75" customHeight="1">
      <c r="J2466" s="169"/>
      <c r="K2466" s="31"/>
      <c r="L2466" s="31"/>
    </row>
    <row r="2467" spans="10:12" ht="27.75" customHeight="1">
      <c r="J2467" s="169"/>
      <c r="K2467" s="31"/>
      <c r="L2467" s="31"/>
    </row>
    <row r="2468" spans="10:12" ht="27.75" customHeight="1">
      <c r="J2468" s="169"/>
      <c r="K2468" s="31"/>
      <c r="L2468" s="31"/>
    </row>
    <row r="2469" spans="10:12" ht="27.75" customHeight="1">
      <c r="J2469" s="169"/>
      <c r="K2469" s="31"/>
      <c r="L2469" s="31"/>
    </row>
    <row r="2470" spans="10:12" ht="27.75" customHeight="1">
      <c r="J2470" s="169"/>
      <c r="K2470" s="31"/>
      <c r="L2470" s="31"/>
    </row>
    <row r="2471" spans="10:12" ht="27.75" customHeight="1">
      <c r="J2471" s="169"/>
      <c r="K2471" s="31"/>
      <c r="L2471" s="31"/>
    </row>
    <row r="2472" spans="10:12" ht="27.75" customHeight="1">
      <c r="J2472" s="169"/>
      <c r="K2472" s="31"/>
      <c r="L2472" s="31"/>
    </row>
    <row r="2473" spans="10:12" ht="27.75" customHeight="1">
      <c r="J2473" s="169"/>
      <c r="K2473" s="31"/>
      <c r="L2473" s="31"/>
    </row>
    <row r="2474" spans="10:12" ht="27.75" customHeight="1">
      <c r="J2474" s="169"/>
      <c r="K2474" s="31"/>
      <c r="L2474" s="31"/>
    </row>
    <row r="2475" spans="10:12" ht="27.75" customHeight="1">
      <c r="J2475" s="169"/>
      <c r="K2475" s="31"/>
      <c r="L2475" s="31"/>
    </row>
    <row r="2476" spans="10:12" ht="27.75" customHeight="1">
      <c r="J2476" s="169"/>
      <c r="K2476" s="31"/>
      <c r="L2476" s="31"/>
    </row>
    <row r="2477" spans="10:12" ht="27.75" customHeight="1">
      <c r="J2477" s="169"/>
      <c r="K2477" s="31"/>
      <c r="L2477" s="31"/>
    </row>
    <row r="2478" spans="10:12" ht="27.75" customHeight="1">
      <c r="J2478" s="169"/>
      <c r="K2478" s="31"/>
      <c r="L2478" s="31"/>
    </row>
    <row r="2479" spans="10:12" ht="27.75" customHeight="1">
      <c r="J2479" s="169"/>
      <c r="K2479" s="31"/>
      <c r="L2479" s="31"/>
    </row>
    <row r="2480" spans="10:12" ht="27.75" customHeight="1">
      <c r="J2480" s="169"/>
      <c r="K2480" s="31"/>
      <c r="L2480" s="31"/>
    </row>
    <row r="2481" spans="10:12" ht="27.75" customHeight="1">
      <c r="J2481" s="169"/>
      <c r="K2481" s="31"/>
      <c r="L2481" s="31"/>
    </row>
    <row r="2482" spans="10:12" ht="27.75" customHeight="1">
      <c r="J2482" s="169"/>
      <c r="K2482" s="31"/>
      <c r="L2482" s="31"/>
    </row>
    <row r="2483" spans="10:12" ht="27.75" customHeight="1">
      <c r="J2483" s="169"/>
      <c r="K2483" s="31"/>
      <c r="L2483" s="31"/>
    </row>
    <row r="2484" spans="10:12" ht="27.75" customHeight="1">
      <c r="J2484" s="169"/>
      <c r="K2484" s="31"/>
      <c r="L2484" s="31"/>
    </row>
    <row r="2485" spans="10:12" ht="27.75" customHeight="1">
      <c r="J2485" s="169"/>
      <c r="K2485" s="31"/>
      <c r="L2485" s="31"/>
    </row>
    <row r="2486" spans="10:12" ht="27.75" customHeight="1">
      <c r="J2486" s="169"/>
      <c r="K2486" s="31"/>
      <c r="L2486" s="31"/>
    </row>
    <row r="2487" spans="10:12" ht="27.75" customHeight="1">
      <c r="J2487" s="169"/>
      <c r="K2487" s="31"/>
      <c r="L2487" s="31"/>
    </row>
    <row r="2488" spans="10:12" ht="27.75" customHeight="1">
      <c r="J2488" s="169"/>
      <c r="K2488" s="31"/>
      <c r="L2488" s="31"/>
    </row>
    <row r="2489" spans="10:12" ht="27.75" customHeight="1">
      <c r="J2489" s="169"/>
      <c r="K2489" s="31"/>
      <c r="L2489" s="31"/>
    </row>
    <row r="2490" spans="10:12" ht="27.75" customHeight="1">
      <c r="J2490" s="169"/>
      <c r="K2490" s="31"/>
      <c r="L2490" s="31"/>
    </row>
    <row r="2491" spans="10:12" ht="27.75" customHeight="1">
      <c r="J2491" s="169"/>
      <c r="K2491" s="31"/>
      <c r="L2491" s="31"/>
    </row>
    <row r="2492" spans="10:12" ht="27.75" customHeight="1">
      <c r="J2492" s="169"/>
      <c r="K2492" s="31"/>
      <c r="L2492" s="31"/>
    </row>
    <row r="2493" spans="10:12" ht="27.75" customHeight="1">
      <c r="J2493" s="169"/>
      <c r="K2493" s="31"/>
      <c r="L2493" s="31"/>
    </row>
    <row r="2494" spans="10:12" ht="27.75" customHeight="1">
      <c r="J2494" s="169"/>
      <c r="K2494" s="31"/>
      <c r="L2494" s="31"/>
    </row>
    <row r="2495" spans="10:12" ht="27.75" customHeight="1">
      <c r="J2495" s="169"/>
      <c r="K2495" s="31"/>
      <c r="L2495" s="31"/>
    </row>
    <row r="2496" spans="10:12" ht="27.75" customHeight="1">
      <c r="J2496" s="169"/>
      <c r="K2496" s="31"/>
      <c r="L2496" s="31"/>
    </row>
    <row r="2497" spans="10:12" ht="27.75" customHeight="1">
      <c r="J2497" s="169"/>
      <c r="K2497" s="31"/>
      <c r="L2497" s="31"/>
    </row>
    <row r="2498" spans="10:12" ht="27.75" customHeight="1">
      <c r="J2498" s="169"/>
      <c r="K2498" s="31"/>
      <c r="L2498" s="31"/>
    </row>
    <row r="2499" spans="10:12" ht="27.75" customHeight="1">
      <c r="J2499" s="169"/>
      <c r="K2499" s="31"/>
      <c r="L2499" s="31"/>
    </row>
    <row r="2500" spans="10:12" ht="27.75" customHeight="1">
      <c r="J2500" s="169"/>
      <c r="K2500" s="31"/>
      <c r="L2500" s="31"/>
    </row>
    <row r="2501" spans="10:12" ht="27.75" customHeight="1">
      <c r="J2501" s="169"/>
      <c r="K2501" s="31"/>
      <c r="L2501" s="31"/>
    </row>
    <row r="2502" spans="10:12" ht="27.75" customHeight="1">
      <c r="J2502" s="169"/>
      <c r="K2502" s="31"/>
      <c r="L2502" s="31"/>
    </row>
    <row r="2503" spans="10:12" ht="27.75" customHeight="1">
      <c r="J2503" s="169"/>
      <c r="K2503" s="31"/>
      <c r="L2503" s="31"/>
    </row>
    <row r="2504" spans="10:12" ht="27.75" customHeight="1">
      <c r="J2504" s="169"/>
      <c r="K2504" s="31"/>
      <c r="L2504" s="31"/>
    </row>
    <row r="2505" spans="10:12" ht="27.75" customHeight="1">
      <c r="J2505" s="169"/>
      <c r="K2505" s="31"/>
      <c r="L2505" s="31"/>
    </row>
    <row r="2506" spans="10:12" ht="27.75" customHeight="1">
      <c r="J2506" s="169"/>
      <c r="K2506" s="31"/>
      <c r="L2506" s="31"/>
    </row>
    <row r="2507" spans="10:12" ht="27.75" customHeight="1">
      <c r="J2507" s="169"/>
      <c r="K2507" s="31"/>
      <c r="L2507" s="31"/>
    </row>
    <row r="2508" spans="10:12" ht="27.75" customHeight="1">
      <c r="J2508" s="169"/>
      <c r="K2508" s="31"/>
      <c r="L2508" s="31"/>
    </row>
    <row r="2509" spans="10:12" ht="27.75" customHeight="1">
      <c r="J2509" s="169"/>
      <c r="K2509" s="31"/>
      <c r="L2509" s="31"/>
    </row>
    <row r="2510" spans="10:12" ht="27.75" customHeight="1">
      <c r="J2510" s="169"/>
      <c r="K2510" s="31"/>
      <c r="L2510" s="31"/>
    </row>
    <row r="2511" spans="10:12" ht="27.75" customHeight="1">
      <c r="J2511" s="169"/>
      <c r="K2511" s="31"/>
      <c r="L2511" s="31"/>
    </row>
    <row r="2512" spans="10:12" ht="27.75" customHeight="1">
      <c r="J2512" s="169"/>
      <c r="K2512" s="31"/>
      <c r="L2512" s="31"/>
    </row>
    <row r="2513" spans="10:12" ht="27.75" customHeight="1">
      <c r="J2513" s="169"/>
      <c r="K2513" s="31"/>
      <c r="L2513" s="31"/>
    </row>
    <row r="2514" spans="10:12" ht="27.75" customHeight="1">
      <c r="J2514" s="169"/>
      <c r="K2514" s="31"/>
      <c r="L2514" s="31"/>
    </row>
    <row r="2515" spans="10:12" ht="27.75" customHeight="1">
      <c r="J2515" s="169"/>
      <c r="K2515" s="31"/>
      <c r="L2515" s="31"/>
    </row>
    <row r="2516" spans="10:12" ht="27.75" customHeight="1">
      <c r="J2516" s="169"/>
      <c r="K2516" s="31"/>
      <c r="L2516" s="31"/>
    </row>
    <row r="2517" spans="10:12" ht="27.75" customHeight="1">
      <c r="J2517" s="169"/>
      <c r="K2517" s="31"/>
      <c r="L2517" s="31"/>
    </row>
    <row r="2518" spans="10:12" ht="27.75" customHeight="1">
      <c r="J2518" s="169"/>
      <c r="K2518" s="31"/>
      <c r="L2518" s="31"/>
    </row>
    <row r="2519" spans="10:12" ht="27.75" customHeight="1">
      <c r="J2519" s="169"/>
      <c r="K2519" s="31"/>
      <c r="L2519" s="31"/>
    </row>
    <row r="2520" spans="10:12" ht="27.75" customHeight="1">
      <c r="J2520" s="169"/>
      <c r="K2520" s="31"/>
      <c r="L2520" s="31"/>
    </row>
    <row r="2521" spans="10:12" ht="27.75" customHeight="1">
      <c r="J2521" s="169"/>
      <c r="K2521" s="31"/>
      <c r="L2521" s="31"/>
    </row>
    <row r="2522" spans="10:12" ht="27.75" customHeight="1">
      <c r="J2522" s="169"/>
      <c r="K2522" s="31"/>
      <c r="L2522" s="31"/>
    </row>
    <row r="2523" spans="10:12" ht="27.75" customHeight="1">
      <c r="J2523" s="169"/>
      <c r="K2523" s="31"/>
      <c r="L2523" s="31"/>
    </row>
    <row r="2524" spans="10:12" ht="27.75" customHeight="1">
      <c r="J2524" s="169"/>
      <c r="K2524" s="31"/>
      <c r="L2524" s="31"/>
    </row>
    <row r="2525" spans="10:12" ht="27.75" customHeight="1">
      <c r="J2525" s="169"/>
      <c r="K2525" s="31"/>
      <c r="L2525" s="31"/>
    </row>
    <row r="2526" spans="10:12" ht="27.75" customHeight="1">
      <c r="J2526" s="169"/>
      <c r="K2526" s="31"/>
      <c r="L2526" s="31"/>
    </row>
    <row r="2527" spans="10:12" ht="27.75" customHeight="1">
      <c r="J2527" s="169"/>
      <c r="K2527" s="31"/>
      <c r="L2527" s="31"/>
    </row>
    <row r="2528" spans="10:12" ht="27.75" customHeight="1">
      <c r="J2528" s="169"/>
      <c r="K2528" s="31"/>
      <c r="L2528" s="31"/>
    </row>
    <row r="2529" spans="10:12" ht="27.75" customHeight="1">
      <c r="J2529" s="169"/>
      <c r="K2529" s="31"/>
      <c r="L2529" s="31"/>
    </row>
    <row r="2530" spans="10:12" ht="27.75" customHeight="1">
      <c r="J2530" s="169"/>
      <c r="K2530" s="31"/>
      <c r="L2530" s="31"/>
    </row>
    <row r="2531" spans="10:12" ht="27.75" customHeight="1">
      <c r="J2531" s="169"/>
      <c r="K2531" s="31"/>
      <c r="L2531" s="31"/>
    </row>
    <row r="2532" spans="10:12" ht="27.75" customHeight="1">
      <c r="J2532" s="169"/>
      <c r="K2532" s="31"/>
      <c r="L2532" s="31"/>
    </row>
    <row r="2533" spans="10:12" ht="27.75" customHeight="1">
      <c r="J2533" s="169"/>
      <c r="K2533" s="31"/>
      <c r="L2533" s="31"/>
    </row>
    <row r="2534" spans="10:12" ht="27.75" customHeight="1">
      <c r="J2534" s="169"/>
      <c r="K2534" s="31"/>
      <c r="L2534" s="31"/>
    </row>
    <row r="2535" spans="10:12" ht="27.75" customHeight="1">
      <c r="J2535" s="169"/>
      <c r="K2535" s="31"/>
      <c r="L2535" s="31"/>
    </row>
    <row r="2536" spans="10:12" ht="27.75" customHeight="1">
      <c r="J2536" s="169"/>
      <c r="K2536" s="31"/>
      <c r="L2536" s="31"/>
    </row>
    <row r="2537" spans="10:12" ht="27.75" customHeight="1">
      <c r="J2537" s="169"/>
      <c r="K2537" s="31"/>
      <c r="L2537" s="31"/>
    </row>
    <row r="2538" spans="10:12" ht="27.75" customHeight="1">
      <c r="J2538" s="169"/>
      <c r="K2538" s="31"/>
      <c r="L2538" s="31"/>
    </row>
    <row r="2539" spans="10:12" ht="27.75" customHeight="1">
      <c r="J2539" s="169"/>
      <c r="K2539" s="31"/>
      <c r="L2539" s="31"/>
    </row>
    <row r="2540" spans="10:12" ht="27.75" customHeight="1">
      <c r="J2540" s="169"/>
      <c r="K2540" s="31"/>
      <c r="L2540" s="31"/>
    </row>
    <row r="2541" spans="10:12" ht="27.75" customHeight="1">
      <c r="J2541" s="169"/>
      <c r="K2541" s="31"/>
      <c r="L2541" s="31"/>
    </row>
    <row r="2542" spans="10:12" ht="27.75" customHeight="1">
      <c r="J2542" s="169"/>
      <c r="K2542" s="31"/>
      <c r="L2542" s="31"/>
    </row>
    <row r="2543" spans="10:12" ht="27.75" customHeight="1">
      <c r="J2543" s="169"/>
      <c r="K2543" s="31"/>
      <c r="L2543" s="31"/>
    </row>
    <row r="2544" spans="10:12" ht="27.75" customHeight="1">
      <c r="J2544" s="169"/>
      <c r="K2544" s="31"/>
      <c r="L2544" s="31"/>
    </row>
    <row r="2545" spans="10:12" ht="27.75" customHeight="1">
      <c r="J2545" s="169"/>
      <c r="K2545" s="31"/>
      <c r="L2545" s="31"/>
    </row>
    <row r="2546" spans="10:12" ht="27.75" customHeight="1">
      <c r="J2546" s="169"/>
      <c r="K2546" s="31"/>
      <c r="L2546" s="31"/>
    </row>
    <row r="2547" spans="10:12" ht="27.75" customHeight="1">
      <c r="J2547" s="169"/>
      <c r="K2547" s="31"/>
      <c r="L2547" s="31"/>
    </row>
    <row r="2548" spans="10:12" ht="27.75" customHeight="1">
      <c r="J2548" s="169"/>
      <c r="K2548" s="31"/>
      <c r="L2548" s="31"/>
    </row>
    <row r="2549" spans="10:12" ht="27.75" customHeight="1">
      <c r="J2549" s="169"/>
      <c r="K2549" s="31"/>
      <c r="L2549" s="31"/>
    </row>
    <row r="2550" spans="10:12" ht="27.75" customHeight="1">
      <c r="J2550" s="169"/>
      <c r="K2550" s="31"/>
      <c r="L2550" s="31"/>
    </row>
    <row r="2551" spans="10:12" ht="27.75" customHeight="1">
      <c r="J2551" s="169"/>
      <c r="K2551" s="31"/>
      <c r="L2551" s="31"/>
    </row>
    <row r="2552" spans="10:12" ht="27.75" customHeight="1">
      <c r="J2552" s="169"/>
      <c r="K2552" s="31"/>
      <c r="L2552" s="31"/>
    </row>
    <row r="2553" spans="10:12" ht="27.75" customHeight="1">
      <c r="J2553" s="169"/>
      <c r="K2553" s="31"/>
      <c r="L2553" s="31"/>
    </row>
    <row r="2554" spans="10:12" ht="27.75" customHeight="1">
      <c r="J2554" s="169"/>
      <c r="K2554" s="31"/>
      <c r="L2554" s="31"/>
    </row>
    <row r="2555" spans="10:12" ht="27.75" customHeight="1">
      <c r="J2555" s="169"/>
      <c r="K2555" s="31"/>
      <c r="L2555" s="31"/>
    </row>
    <row r="2556" spans="10:12" ht="27.75" customHeight="1">
      <c r="J2556" s="169"/>
      <c r="K2556" s="31"/>
      <c r="L2556" s="31"/>
    </row>
    <row r="2557" spans="10:12" ht="27.75" customHeight="1">
      <c r="J2557" s="169"/>
      <c r="K2557" s="31"/>
      <c r="L2557" s="31"/>
    </row>
    <row r="2558" spans="10:12" ht="27.75" customHeight="1">
      <c r="J2558" s="169"/>
      <c r="K2558" s="31"/>
      <c r="L2558" s="31"/>
    </row>
    <row r="2559" spans="10:12" ht="27.75" customHeight="1">
      <c r="J2559" s="169"/>
      <c r="K2559" s="31"/>
      <c r="L2559" s="31"/>
    </row>
    <row r="2560" spans="10:12" ht="27.75" customHeight="1">
      <c r="J2560" s="169"/>
      <c r="K2560" s="31"/>
      <c r="L2560" s="31"/>
    </row>
    <row r="2561" spans="10:12" ht="27.75" customHeight="1">
      <c r="J2561" s="169"/>
      <c r="K2561" s="31"/>
      <c r="L2561" s="31"/>
    </row>
    <row r="2562" spans="10:12" ht="27.75" customHeight="1">
      <c r="J2562" s="169"/>
      <c r="K2562" s="31"/>
      <c r="L2562" s="31"/>
    </row>
    <row r="2563" spans="10:12" ht="27.75" customHeight="1">
      <c r="J2563" s="169"/>
      <c r="K2563" s="31"/>
      <c r="L2563" s="31"/>
    </row>
    <row r="2564" spans="10:12" ht="27.75" customHeight="1">
      <c r="J2564" s="169"/>
      <c r="K2564" s="31"/>
      <c r="L2564" s="31"/>
    </row>
    <row r="2565" spans="10:12" ht="27.75" customHeight="1">
      <c r="J2565" s="169"/>
      <c r="K2565" s="31"/>
      <c r="L2565" s="31"/>
    </row>
    <row r="2566" spans="10:12" ht="27.75" customHeight="1">
      <c r="J2566" s="169"/>
      <c r="K2566" s="31"/>
      <c r="L2566" s="31"/>
    </row>
    <row r="2567" spans="10:12" ht="27.75" customHeight="1">
      <c r="J2567" s="169"/>
      <c r="K2567" s="31"/>
      <c r="L2567" s="31"/>
    </row>
    <row r="2568" spans="10:12" ht="27.75" customHeight="1">
      <c r="J2568" s="169"/>
      <c r="K2568" s="31"/>
      <c r="L2568" s="31"/>
    </row>
    <row r="2569" spans="10:12" ht="27.75" customHeight="1">
      <c r="J2569" s="169"/>
      <c r="K2569" s="31"/>
      <c r="L2569" s="31"/>
    </row>
    <row r="2570" spans="10:12" ht="27.75" customHeight="1">
      <c r="J2570" s="169"/>
      <c r="K2570" s="31"/>
      <c r="L2570" s="31"/>
    </row>
    <row r="2571" spans="10:12" ht="27.75" customHeight="1">
      <c r="J2571" s="169"/>
      <c r="K2571" s="31"/>
      <c r="L2571" s="31"/>
    </row>
    <row r="2572" spans="10:12" ht="27.75" customHeight="1">
      <c r="J2572" s="169"/>
      <c r="K2572" s="31"/>
      <c r="L2572" s="31"/>
    </row>
    <row r="2573" spans="10:12" ht="27.75" customHeight="1">
      <c r="J2573" s="169"/>
      <c r="K2573" s="31"/>
      <c r="L2573" s="31"/>
    </row>
    <row r="2574" spans="10:12" ht="27.75" customHeight="1">
      <c r="J2574" s="169"/>
      <c r="K2574" s="31"/>
      <c r="L2574" s="31"/>
    </row>
    <row r="2575" spans="10:12" ht="27.75" customHeight="1">
      <c r="J2575" s="169"/>
      <c r="K2575" s="31"/>
      <c r="L2575" s="31"/>
    </row>
    <row r="2576" spans="10:12" ht="27.75" customHeight="1">
      <c r="J2576" s="169"/>
      <c r="K2576" s="31"/>
      <c r="L2576" s="31"/>
    </row>
    <row r="2577" spans="10:12" ht="27.75" customHeight="1">
      <c r="J2577" s="169"/>
      <c r="K2577" s="31"/>
      <c r="L2577" s="31"/>
    </row>
    <row r="2578" spans="10:12" ht="27.75" customHeight="1">
      <c r="J2578" s="169"/>
      <c r="K2578" s="31"/>
      <c r="L2578" s="31"/>
    </row>
    <row r="2579" spans="10:12" ht="27.75" customHeight="1">
      <c r="J2579" s="169"/>
      <c r="K2579" s="31"/>
      <c r="L2579" s="31"/>
    </row>
    <row r="2580" spans="10:12" ht="27.75" customHeight="1">
      <c r="J2580" s="169"/>
      <c r="K2580" s="31"/>
      <c r="L2580" s="31"/>
    </row>
    <row r="2581" spans="10:12" ht="27.75" customHeight="1">
      <c r="J2581" s="169"/>
      <c r="K2581" s="31"/>
      <c r="L2581" s="31"/>
    </row>
    <row r="2582" spans="10:12" ht="27.75" customHeight="1">
      <c r="J2582" s="169"/>
      <c r="K2582" s="31"/>
      <c r="L2582" s="31"/>
    </row>
    <row r="2583" spans="10:12" ht="27.75" customHeight="1">
      <c r="J2583" s="169"/>
      <c r="K2583" s="31"/>
      <c r="L2583" s="31"/>
    </row>
    <row r="2584" spans="10:12" ht="27.75" customHeight="1">
      <c r="J2584" s="169"/>
      <c r="K2584" s="31"/>
      <c r="L2584" s="31"/>
    </row>
    <row r="2585" spans="10:12" ht="27.75" customHeight="1">
      <c r="J2585" s="169"/>
      <c r="K2585" s="31"/>
      <c r="L2585" s="31"/>
    </row>
    <row r="2586" spans="10:12" ht="27.75" customHeight="1">
      <c r="J2586" s="169"/>
      <c r="K2586" s="31"/>
      <c r="L2586" s="31"/>
    </row>
    <row r="2587" spans="10:12" ht="27.75" customHeight="1">
      <c r="J2587" s="169"/>
      <c r="K2587" s="31"/>
      <c r="L2587" s="31"/>
    </row>
    <row r="2588" spans="10:12" ht="27.75" customHeight="1">
      <c r="J2588" s="169"/>
      <c r="K2588" s="31"/>
      <c r="L2588" s="31"/>
    </row>
    <row r="2589" spans="10:12" ht="27.75" customHeight="1">
      <c r="J2589" s="169"/>
      <c r="K2589" s="31"/>
      <c r="L2589" s="31"/>
    </row>
    <row r="2590" spans="10:12" ht="27.75" customHeight="1">
      <c r="J2590" s="169"/>
      <c r="K2590" s="31"/>
      <c r="L2590" s="31"/>
    </row>
    <row r="2591" spans="10:12" ht="27.75" customHeight="1">
      <c r="J2591" s="169"/>
      <c r="K2591" s="31"/>
      <c r="L2591" s="31"/>
    </row>
    <row r="2592" spans="10:12" ht="27.75" customHeight="1">
      <c r="J2592" s="169"/>
      <c r="K2592" s="31"/>
      <c r="L2592" s="31"/>
    </row>
    <row r="2593" spans="10:12" ht="27.75" customHeight="1">
      <c r="J2593" s="169"/>
      <c r="K2593" s="31"/>
      <c r="L2593" s="31"/>
    </row>
    <row r="2594" spans="10:12" ht="27.75" customHeight="1">
      <c r="J2594" s="169"/>
      <c r="K2594" s="31"/>
      <c r="L2594" s="31"/>
    </row>
    <row r="2595" spans="10:12" ht="27.75" customHeight="1">
      <c r="J2595" s="169"/>
      <c r="K2595" s="31"/>
      <c r="L2595" s="31"/>
    </row>
    <row r="2596" spans="10:12" ht="27.75" customHeight="1">
      <c r="J2596" s="169"/>
      <c r="K2596" s="31"/>
      <c r="L2596" s="31"/>
    </row>
    <row r="2597" spans="10:12" ht="27.75" customHeight="1">
      <c r="J2597" s="169"/>
      <c r="K2597" s="31"/>
      <c r="L2597" s="31"/>
    </row>
    <row r="2598" spans="10:12" ht="27.75" customHeight="1">
      <c r="J2598" s="169"/>
      <c r="K2598" s="31"/>
      <c r="L2598" s="31"/>
    </row>
    <row r="2599" spans="10:12" ht="27.75" customHeight="1">
      <c r="J2599" s="169"/>
      <c r="K2599" s="31"/>
      <c r="L2599" s="31"/>
    </row>
    <row r="2600" spans="10:12" ht="27.75" customHeight="1">
      <c r="J2600" s="169"/>
      <c r="K2600" s="31"/>
      <c r="L2600" s="31"/>
    </row>
    <row r="2601" spans="10:12" ht="27.75" customHeight="1">
      <c r="J2601" s="169"/>
      <c r="K2601" s="31"/>
      <c r="L2601" s="31"/>
    </row>
    <row r="2602" spans="10:12" ht="27.75" customHeight="1">
      <c r="J2602" s="169"/>
      <c r="K2602" s="31"/>
      <c r="L2602" s="31"/>
    </row>
    <row r="2603" spans="10:12" ht="27.75" customHeight="1">
      <c r="J2603" s="169"/>
      <c r="K2603" s="31"/>
      <c r="L2603" s="31"/>
    </row>
    <row r="2604" spans="10:12" ht="27.75" customHeight="1">
      <c r="J2604" s="169"/>
      <c r="K2604" s="31"/>
      <c r="L2604" s="31"/>
    </row>
    <row r="2605" spans="10:12" ht="27.75" customHeight="1">
      <c r="J2605" s="169"/>
      <c r="K2605" s="31"/>
      <c r="L2605" s="31"/>
    </row>
    <row r="2606" spans="10:12" ht="27.75" customHeight="1">
      <c r="J2606" s="169"/>
      <c r="K2606" s="31"/>
      <c r="L2606" s="31"/>
    </row>
    <row r="2607" spans="10:12" ht="27.75" customHeight="1">
      <c r="J2607" s="169"/>
      <c r="K2607" s="31"/>
      <c r="L2607" s="31"/>
    </row>
    <row r="2608" spans="10:12" ht="27.75" customHeight="1">
      <c r="J2608" s="169"/>
      <c r="K2608" s="31"/>
      <c r="L2608" s="31"/>
    </row>
    <row r="2609" spans="10:12" ht="27.75" customHeight="1">
      <c r="J2609" s="169"/>
      <c r="K2609" s="31"/>
      <c r="L2609" s="31"/>
    </row>
    <row r="2610" spans="10:12" ht="27.75" customHeight="1">
      <c r="J2610" s="169"/>
      <c r="K2610" s="31"/>
      <c r="L2610" s="31"/>
    </row>
    <row r="2611" spans="10:12" ht="27.75" customHeight="1">
      <c r="J2611" s="169"/>
      <c r="K2611" s="31"/>
      <c r="L2611" s="31"/>
    </row>
    <row r="2612" spans="10:12" ht="27.75" customHeight="1">
      <c r="J2612" s="169"/>
      <c r="K2612" s="31"/>
      <c r="L2612" s="31"/>
    </row>
    <row r="2613" spans="10:12" ht="27.75" customHeight="1">
      <c r="J2613" s="169"/>
      <c r="K2613" s="31"/>
      <c r="L2613" s="31"/>
    </row>
    <row r="2614" spans="10:12" ht="27.75" customHeight="1">
      <c r="J2614" s="169"/>
      <c r="K2614" s="31"/>
      <c r="L2614" s="31"/>
    </row>
    <row r="2615" spans="10:12" ht="27.75" customHeight="1">
      <c r="J2615" s="169"/>
      <c r="K2615" s="31"/>
      <c r="L2615" s="31"/>
    </row>
    <row r="2616" spans="10:12" ht="27.75" customHeight="1">
      <c r="J2616" s="169"/>
      <c r="K2616" s="31"/>
      <c r="L2616" s="31"/>
    </row>
    <row r="2617" spans="10:12" ht="27.75" customHeight="1">
      <c r="J2617" s="169"/>
      <c r="K2617" s="31"/>
      <c r="L2617" s="31"/>
    </row>
    <row r="2618" spans="10:12" ht="27.75" customHeight="1">
      <c r="J2618" s="169"/>
      <c r="K2618" s="31"/>
      <c r="L2618" s="31"/>
    </row>
    <row r="2619" spans="10:12" ht="27.75" customHeight="1">
      <c r="J2619" s="169"/>
      <c r="K2619" s="31"/>
      <c r="L2619" s="31"/>
    </row>
    <row r="2620" spans="10:12" ht="27.75" customHeight="1">
      <c r="J2620" s="169"/>
      <c r="K2620" s="31"/>
      <c r="L2620" s="31"/>
    </row>
    <row r="2621" spans="10:12" ht="27.75" customHeight="1">
      <c r="J2621" s="169"/>
      <c r="K2621" s="31"/>
      <c r="L2621" s="31"/>
    </row>
    <row r="2622" spans="10:12" ht="27.75" customHeight="1">
      <c r="J2622" s="169"/>
      <c r="K2622" s="31"/>
      <c r="L2622" s="31"/>
    </row>
    <row r="2623" spans="10:12" ht="27.75" customHeight="1">
      <c r="J2623" s="169"/>
      <c r="K2623" s="31"/>
      <c r="L2623" s="31"/>
    </row>
    <row r="2624" spans="10:12" ht="27.75" customHeight="1">
      <c r="J2624" s="169"/>
      <c r="K2624" s="31"/>
      <c r="L2624" s="31"/>
    </row>
    <row r="2625" spans="10:12" ht="27.75" customHeight="1">
      <c r="J2625" s="169"/>
      <c r="K2625" s="31"/>
      <c r="L2625" s="31"/>
    </row>
    <row r="2626" spans="10:12" ht="27.75" customHeight="1">
      <c r="J2626" s="169"/>
      <c r="K2626" s="31"/>
      <c r="L2626" s="31"/>
    </row>
    <row r="2627" spans="10:12" ht="27.75" customHeight="1">
      <c r="J2627" s="169"/>
      <c r="K2627" s="31"/>
      <c r="L2627" s="31"/>
    </row>
    <row r="2628" spans="10:12" ht="27.75" customHeight="1">
      <c r="J2628" s="169"/>
      <c r="K2628" s="31"/>
      <c r="L2628" s="31"/>
    </row>
    <row r="2629" spans="10:12" ht="27.75" customHeight="1">
      <c r="J2629" s="169"/>
      <c r="K2629" s="31"/>
      <c r="L2629" s="31"/>
    </row>
    <row r="2630" spans="10:12" ht="27.75" customHeight="1">
      <c r="J2630" s="169"/>
      <c r="K2630" s="31"/>
      <c r="L2630" s="31"/>
    </row>
    <row r="2631" spans="10:12" ht="27.75" customHeight="1">
      <c r="J2631" s="169"/>
      <c r="K2631" s="31"/>
      <c r="L2631" s="31"/>
    </row>
    <row r="2632" spans="10:12" ht="27.75" customHeight="1">
      <c r="J2632" s="169"/>
      <c r="K2632" s="31"/>
      <c r="L2632" s="31"/>
    </row>
    <row r="2633" spans="10:12" ht="27.75" customHeight="1">
      <c r="J2633" s="169"/>
      <c r="K2633" s="31"/>
      <c r="L2633" s="31"/>
    </row>
    <row r="2634" spans="10:12" ht="27.75" customHeight="1">
      <c r="J2634" s="169"/>
      <c r="K2634" s="31"/>
      <c r="L2634" s="31"/>
    </row>
    <row r="2635" spans="10:12" ht="27.75" customHeight="1">
      <c r="J2635" s="169"/>
      <c r="K2635" s="31"/>
      <c r="L2635" s="31"/>
    </row>
    <row r="2636" spans="10:12" ht="27.75" customHeight="1">
      <c r="J2636" s="169"/>
      <c r="K2636" s="31"/>
      <c r="L2636" s="31"/>
    </row>
    <row r="2637" spans="10:12" ht="27.75" customHeight="1">
      <c r="J2637" s="169"/>
      <c r="K2637" s="31"/>
      <c r="L2637" s="31"/>
    </row>
    <row r="2638" spans="10:12" ht="27.75" customHeight="1">
      <c r="J2638" s="169"/>
      <c r="K2638" s="31"/>
      <c r="L2638" s="31"/>
    </row>
    <row r="2639" spans="10:12" ht="27.75" customHeight="1">
      <c r="J2639" s="169"/>
      <c r="K2639" s="31"/>
      <c r="L2639" s="31"/>
    </row>
    <row r="2640" spans="10:12" ht="27.75" customHeight="1">
      <c r="J2640" s="169"/>
      <c r="K2640" s="31"/>
      <c r="L2640" s="31"/>
    </row>
    <row r="2641" spans="10:12" ht="27.75" customHeight="1">
      <c r="J2641" s="169"/>
      <c r="K2641" s="31"/>
      <c r="L2641" s="31"/>
    </row>
    <row r="2642" spans="10:12" ht="27.75" customHeight="1">
      <c r="J2642" s="169"/>
      <c r="K2642" s="31"/>
      <c r="L2642" s="31"/>
    </row>
    <row r="2643" spans="10:12" ht="27.75" customHeight="1">
      <c r="J2643" s="169"/>
      <c r="K2643" s="31"/>
      <c r="L2643" s="31"/>
    </row>
    <row r="2644" spans="10:12" ht="27.75" customHeight="1">
      <c r="J2644" s="169"/>
      <c r="K2644" s="31"/>
      <c r="L2644" s="31"/>
    </row>
    <row r="2645" spans="10:12" ht="27.75" customHeight="1">
      <c r="J2645" s="169"/>
      <c r="K2645" s="31"/>
      <c r="L2645" s="31"/>
    </row>
    <row r="2646" spans="10:12" ht="27.75" customHeight="1">
      <c r="J2646" s="169"/>
      <c r="K2646" s="31"/>
      <c r="L2646" s="31"/>
    </row>
    <row r="2647" spans="10:12" ht="27.75" customHeight="1">
      <c r="J2647" s="169"/>
      <c r="K2647" s="31"/>
      <c r="L2647" s="31"/>
    </row>
    <row r="2648" spans="10:12" ht="27.75" customHeight="1">
      <c r="J2648" s="169"/>
      <c r="K2648" s="31"/>
      <c r="L2648" s="31"/>
    </row>
    <row r="2649" spans="10:12" ht="27.75" customHeight="1">
      <c r="J2649" s="169"/>
      <c r="K2649" s="31"/>
      <c r="L2649" s="31"/>
    </row>
    <row r="2650" spans="10:12" ht="27.75" customHeight="1">
      <c r="J2650" s="169"/>
      <c r="K2650" s="31"/>
      <c r="L2650" s="31"/>
    </row>
    <row r="2651" spans="10:12" ht="27.75" customHeight="1">
      <c r="J2651" s="169"/>
      <c r="K2651" s="31"/>
      <c r="L2651" s="31"/>
    </row>
    <row r="2652" spans="10:12" ht="27.75" customHeight="1">
      <c r="J2652" s="169"/>
      <c r="K2652" s="31"/>
      <c r="L2652" s="31"/>
    </row>
    <row r="2653" spans="10:12" ht="27.75" customHeight="1">
      <c r="J2653" s="169"/>
      <c r="K2653" s="31"/>
      <c r="L2653" s="31"/>
    </row>
    <row r="2654" spans="10:12" ht="27.75" customHeight="1">
      <c r="J2654" s="169"/>
      <c r="K2654" s="31"/>
      <c r="L2654" s="31"/>
    </row>
    <row r="2655" spans="10:12" ht="27.75" customHeight="1">
      <c r="J2655" s="169"/>
      <c r="K2655" s="31"/>
      <c r="L2655" s="31"/>
    </row>
    <row r="2656" spans="10:12" ht="27.75" customHeight="1">
      <c r="J2656" s="169"/>
      <c r="K2656" s="31"/>
      <c r="L2656" s="31"/>
    </row>
    <row r="2657" spans="10:12" ht="27.75" customHeight="1">
      <c r="J2657" s="169"/>
      <c r="K2657" s="31"/>
      <c r="L2657" s="31"/>
    </row>
    <row r="2658" spans="10:12" ht="27.75" customHeight="1">
      <c r="J2658" s="169"/>
      <c r="K2658" s="31"/>
      <c r="L2658" s="31"/>
    </row>
    <row r="2659" spans="10:12" ht="27.75" customHeight="1">
      <c r="J2659" s="169"/>
      <c r="K2659" s="31"/>
      <c r="L2659" s="31"/>
    </row>
    <row r="2660" spans="10:12" ht="27.75" customHeight="1">
      <c r="J2660" s="169"/>
      <c r="K2660" s="31"/>
      <c r="L2660" s="31"/>
    </row>
    <row r="2661" spans="10:12" ht="27.75" customHeight="1">
      <c r="J2661" s="169"/>
      <c r="K2661" s="31"/>
      <c r="L2661" s="31"/>
    </row>
    <row r="2662" spans="10:12" ht="27.75" customHeight="1">
      <c r="J2662" s="169"/>
      <c r="K2662" s="31"/>
      <c r="L2662" s="31"/>
    </row>
    <row r="2663" spans="10:12" ht="27.75" customHeight="1">
      <c r="J2663" s="169"/>
      <c r="K2663" s="31"/>
      <c r="L2663" s="31"/>
    </row>
    <row r="2664" spans="10:12" ht="27.75" customHeight="1">
      <c r="J2664" s="169"/>
      <c r="K2664" s="31"/>
      <c r="L2664" s="31"/>
    </row>
    <row r="2665" spans="10:12" ht="27.75" customHeight="1">
      <c r="J2665" s="169"/>
      <c r="K2665" s="31"/>
      <c r="L2665" s="31"/>
    </row>
    <row r="2666" spans="10:12" ht="27.75" customHeight="1">
      <c r="J2666" s="169"/>
      <c r="K2666" s="31"/>
      <c r="L2666" s="31"/>
    </row>
    <row r="2667" spans="10:12" ht="27.75" customHeight="1">
      <c r="J2667" s="169"/>
      <c r="K2667" s="31"/>
      <c r="L2667" s="31"/>
    </row>
    <row r="2668" spans="10:12" ht="27.75" customHeight="1">
      <c r="J2668" s="169"/>
      <c r="K2668" s="31"/>
      <c r="L2668" s="31"/>
    </row>
    <row r="2669" spans="10:12" ht="27.75" customHeight="1">
      <c r="J2669" s="169"/>
      <c r="K2669" s="31"/>
      <c r="L2669" s="31"/>
    </row>
    <row r="2670" spans="10:12" ht="27.75" customHeight="1">
      <c r="J2670" s="169"/>
      <c r="K2670" s="31"/>
      <c r="L2670" s="31"/>
    </row>
    <row r="2671" spans="10:12" ht="27.75" customHeight="1">
      <c r="J2671" s="169"/>
      <c r="K2671" s="31"/>
      <c r="L2671" s="31"/>
    </row>
    <row r="2672" spans="10:12" ht="27.75" customHeight="1">
      <c r="J2672" s="169"/>
      <c r="K2672" s="31"/>
      <c r="L2672" s="31"/>
    </row>
    <row r="2673" spans="10:12" ht="27.75" customHeight="1">
      <c r="J2673" s="169"/>
      <c r="K2673" s="31"/>
      <c r="L2673" s="31"/>
    </row>
    <row r="2674" spans="10:12" ht="27.75" customHeight="1">
      <c r="J2674" s="169"/>
      <c r="K2674" s="31"/>
      <c r="L2674" s="31"/>
    </row>
    <row r="2675" spans="10:12" ht="27.75" customHeight="1">
      <c r="J2675" s="169"/>
      <c r="K2675" s="31"/>
      <c r="L2675" s="31"/>
    </row>
    <row r="2676" spans="10:12" ht="27.75" customHeight="1">
      <c r="J2676" s="169"/>
      <c r="K2676" s="31"/>
      <c r="L2676" s="31"/>
    </row>
    <row r="2677" spans="10:12" ht="27.75" customHeight="1">
      <c r="J2677" s="169"/>
      <c r="K2677" s="31"/>
      <c r="L2677" s="31"/>
    </row>
    <row r="2678" spans="10:12" ht="27.75" customHeight="1">
      <c r="J2678" s="169"/>
      <c r="K2678" s="31"/>
      <c r="L2678" s="31"/>
    </row>
    <row r="2679" spans="10:12" ht="27.75" customHeight="1">
      <c r="J2679" s="169"/>
      <c r="K2679" s="31"/>
      <c r="L2679" s="31"/>
    </row>
    <row r="2680" spans="10:12" ht="27.75" customHeight="1">
      <c r="J2680" s="169"/>
      <c r="K2680" s="31"/>
      <c r="L2680" s="31"/>
    </row>
    <row r="2681" spans="10:12" ht="27.75" customHeight="1">
      <c r="J2681" s="169"/>
      <c r="K2681" s="31"/>
      <c r="L2681" s="31"/>
    </row>
    <row r="2682" spans="10:12" ht="27.75" customHeight="1">
      <c r="J2682" s="169"/>
      <c r="K2682" s="31"/>
      <c r="L2682" s="31"/>
    </row>
    <row r="2683" spans="10:12" ht="27.75" customHeight="1">
      <c r="J2683" s="169"/>
      <c r="K2683" s="31"/>
      <c r="L2683" s="31"/>
    </row>
    <row r="2684" spans="10:12" ht="27.75" customHeight="1">
      <c r="J2684" s="169"/>
      <c r="K2684" s="31"/>
      <c r="L2684" s="31"/>
    </row>
    <row r="2685" spans="10:12" ht="27.75" customHeight="1">
      <c r="J2685" s="169"/>
      <c r="K2685" s="31"/>
      <c r="L2685" s="31"/>
    </row>
    <row r="2686" spans="10:12" ht="27.75" customHeight="1">
      <c r="J2686" s="169"/>
      <c r="K2686" s="31"/>
      <c r="L2686" s="31"/>
    </row>
    <row r="2687" spans="10:12" ht="27.75" customHeight="1">
      <c r="J2687" s="169"/>
      <c r="K2687" s="31"/>
      <c r="L2687" s="31"/>
    </row>
    <row r="2688" spans="10:12" ht="27.75" customHeight="1">
      <c r="J2688" s="169"/>
      <c r="K2688" s="31"/>
      <c r="L2688" s="31"/>
    </row>
    <row r="2689" spans="10:12" ht="27.75" customHeight="1">
      <c r="J2689" s="169"/>
      <c r="K2689" s="31"/>
      <c r="L2689" s="31"/>
    </row>
    <row r="2690" spans="10:12" ht="27.75" customHeight="1">
      <c r="J2690" s="169"/>
      <c r="K2690" s="31"/>
      <c r="L2690" s="31"/>
    </row>
    <row r="2691" spans="10:12" ht="27.75" customHeight="1">
      <c r="J2691" s="169"/>
      <c r="K2691" s="31"/>
      <c r="L2691" s="31"/>
    </row>
    <row r="2692" spans="10:12" ht="27.75" customHeight="1">
      <c r="J2692" s="169"/>
      <c r="K2692" s="31"/>
      <c r="L2692" s="31"/>
    </row>
    <row r="2693" spans="10:12" ht="27.75" customHeight="1">
      <c r="J2693" s="169"/>
      <c r="K2693" s="31"/>
      <c r="L2693" s="31"/>
    </row>
    <row r="2694" spans="10:12" ht="27.75" customHeight="1">
      <c r="J2694" s="169"/>
      <c r="K2694" s="31"/>
      <c r="L2694" s="31"/>
    </row>
    <row r="2695" spans="10:12" ht="27.75" customHeight="1">
      <c r="J2695" s="169"/>
      <c r="K2695" s="31"/>
      <c r="L2695" s="31"/>
    </row>
    <row r="2696" spans="10:12" ht="27.75" customHeight="1">
      <c r="J2696" s="169"/>
      <c r="K2696" s="31"/>
      <c r="L2696" s="31"/>
    </row>
    <row r="2697" spans="10:12" ht="27.75" customHeight="1">
      <c r="J2697" s="169"/>
      <c r="K2697" s="31"/>
      <c r="L2697" s="31"/>
    </row>
    <row r="2698" spans="10:12" ht="27.75" customHeight="1">
      <c r="J2698" s="169"/>
      <c r="K2698" s="31"/>
      <c r="L2698" s="31"/>
    </row>
    <row r="2699" spans="10:12" ht="27.75" customHeight="1">
      <c r="J2699" s="169"/>
      <c r="K2699" s="31"/>
      <c r="L2699" s="31"/>
    </row>
    <row r="2700" spans="10:12" ht="27.75" customHeight="1">
      <c r="J2700" s="169"/>
      <c r="K2700" s="31"/>
      <c r="L2700" s="31"/>
    </row>
    <row r="2701" spans="10:12" ht="27.75" customHeight="1">
      <c r="J2701" s="169"/>
      <c r="K2701" s="31"/>
      <c r="L2701" s="31"/>
    </row>
    <row r="2702" spans="10:12" ht="27.75" customHeight="1">
      <c r="J2702" s="169"/>
      <c r="K2702" s="31"/>
      <c r="L2702" s="31"/>
    </row>
    <row r="2703" spans="10:12" ht="27.75" customHeight="1">
      <c r="J2703" s="169"/>
      <c r="K2703" s="31"/>
      <c r="L2703" s="31"/>
    </row>
    <row r="2704" spans="10:12" ht="27.75" customHeight="1">
      <c r="J2704" s="169"/>
      <c r="K2704" s="31"/>
      <c r="L2704" s="31"/>
    </row>
    <row r="2705" spans="10:12" ht="27.75" customHeight="1">
      <c r="J2705" s="169"/>
      <c r="K2705" s="31"/>
      <c r="L2705" s="31"/>
    </row>
    <row r="2706" spans="10:12" ht="27.75" customHeight="1">
      <c r="J2706" s="169"/>
      <c r="K2706" s="31"/>
      <c r="L2706" s="31"/>
    </row>
    <row r="2707" spans="10:12" ht="27.75" customHeight="1">
      <c r="J2707" s="169"/>
      <c r="K2707" s="31"/>
      <c r="L2707" s="31"/>
    </row>
    <row r="2708" spans="10:12" ht="27.75" customHeight="1">
      <c r="J2708" s="169"/>
      <c r="K2708" s="31"/>
      <c r="L2708" s="31"/>
    </row>
    <row r="2709" spans="10:12" ht="27.75" customHeight="1">
      <c r="J2709" s="169"/>
      <c r="K2709" s="31"/>
      <c r="L2709" s="31"/>
    </row>
    <row r="2710" spans="10:12" ht="27.75" customHeight="1">
      <c r="J2710" s="169"/>
      <c r="K2710" s="31"/>
      <c r="L2710" s="31"/>
    </row>
    <row r="2711" spans="10:12" ht="27.75" customHeight="1">
      <c r="J2711" s="169"/>
      <c r="K2711" s="31"/>
      <c r="L2711" s="31"/>
    </row>
    <row r="2712" spans="10:12" ht="27.75" customHeight="1">
      <c r="J2712" s="169"/>
      <c r="K2712" s="31"/>
      <c r="L2712" s="31"/>
    </row>
    <row r="2713" spans="10:12" ht="27.75" customHeight="1">
      <c r="J2713" s="169"/>
      <c r="K2713" s="31"/>
      <c r="L2713" s="31"/>
    </row>
    <row r="2714" spans="10:12" ht="27.75" customHeight="1">
      <c r="J2714" s="169"/>
      <c r="K2714" s="31"/>
      <c r="L2714" s="31"/>
    </row>
    <row r="2715" spans="10:12" ht="27.75" customHeight="1">
      <c r="J2715" s="169"/>
      <c r="K2715" s="31"/>
      <c r="L2715" s="31"/>
    </row>
    <row r="2716" spans="10:12" ht="27.75" customHeight="1">
      <c r="J2716" s="169"/>
      <c r="K2716" s="31"/>
      <c r="L2716" s="31"/>
    </row>
    <row r="2717" spans="10:12" ht="27.75" customHeight="1">
      <c r="J2717" s="169"/>
      <c r="K2717" s="31"/>
      <c r="L2717" s="31"/>
    </row>
    <row r="2718" spans="10:12" ht="27.75" customHeight="1">
      <c r="J2718" s="169"/>
      <c r="K2718" s="31"/>
      <c r="L2718" s="31"/>
    </row>
    <row r="2719" spans="10:12" ht="27.75" customHeight="1">
      <c r="J2719" s="169"/>
      <c r="K2719" s="31"/>
      <c r="L2719" s="31"/>
    </row>
    <row r="2720" spans="10:12" ht="27.75" customHeight="1">
      <c r="J2720" s="169"/>
      <c r="K2720" s="31"/>
      <c r="L2720" s="31"/>
    </row>
    <row r="2721" spans="10:12" ht="27.75" customHeight="1">
      <c r="J2721" s="169"/>
      <c r="K2721" s="31"/>
      <c r="L2721" s="31"/>
    </row>
    <row r="2722" spans="10:12" ht="27.75" customHeight="1">
      <c r="J2722" s="169"/>
      <c r="K2722" s="31"/>
      <c r="L2722" s="31"/>
    </row>
    <row r="2723" spans="10:12" ht="27.75" customHeight="1">
      <c r="J2723" s="169"/>
      <c r="K2723" s="31"/>
      <c r="L2723" s="31"/>
    </row>
    <row r="2724" spans="10:12" ht="27.75" customHeight="1">
      <c r="J2724" s="169"/>
      <c r="K2724" s="31"/>
      <c r="L2724" s="31"/>
    </row>
    <row r="2725" spans="10:12" ht="27.75" customHeight="1">
      <c r="J2725" s="169"/>
      <c r="K2725" s="31"/>
      <c r="L2725" s="31"/>
    </row>
    <row r="2726" spans="10:12" ht="27.75" customHeight="1">
      <c r="J2726" s="169"/>
      <c r="K2726" s="31"/>
      <c r="L2726" s="31"/>
    </row>
    <row r="2727" spans="10:12" ht="27.75" customHeight="1">
      <c r="J2727" s="169"/>
      <c r="K2727" s="31"/>
      <c r="L2727" s="31"/>
    </row>
    <row r="2728" spans="10:12" ht="27.75" customHeight="1">
      <c r="J2728" s="169"/>
      <c r="K2728" s="31"/>
      <c r="L2728" s="31"/>
    </row>
    <row r="2729" spans="10:12" ht="27.75" customHeight="1">
      <c r="J2729" s="169"/>
      <c r="K2729" s="31"/>
      <c r="L2729" s="31"/>
    </row>
    <row r="2730" spans="10:12" ht="27.75" customHeight="1">
      <c r="J2730" s="169"/>
      <c r="K2730" s="31"/>
      <c r="L2730" s="31"/>
    </row>
    <row r="2731" spans="10:12" ht="27.75" customHeight="1">
      <c r="J2731" s="169"/>
      <c r="K2731" s="31"/>
      <c r="L2731" s="31"/>
    </row>
    <row r="2732" spans="10:12" ht="27.75" customHeight="1">
      <c r="J2732" s="169"/>
      <c r="K2732" s="31"/>
      <c r="L2732" s="31"/>
    </row>
    <row r="2733" spans="10:12" ht="27.75" customHeight="1">
      <c r="J2733" s="169"/>
      <c r="K2733" s="31"/>
      <c r="L2733" s="31"/>
    </row>
    <row r="2734" spans="10:12" ht="27.75" customHeight="1">
      <c r="J2734" s="169"/>
      <c r="K2734" s="31"/>
      <c r="L2734" s="31"/>
    </row>
    <row r="2735" spans="10:12" ht="27.75" customHeight="1">
      <c r="J2735" s="169"/>
      <c r="K2735" s="31"/>
      <c r="L2735" s="31"/>
    </row>
    <row r="2736" spans="10:12" ht="27.75" customHeight="1">
      <c r="J2736" s="169"/>
      <c r="K2736" s="31"/>
      <c r="L2736" s="31"/>
    </row>
    <row r="2737" spans="10:12" ht="27.75" customHeight="1">
      <c r="J2737" s="169"/>
      <c r="K2737" s="31"/>
      <c r="L2737" s="31"/>
    </row>
    <row r="2738" spans="10:12" ht="27.75" customHeight="1">
      <c r="J2738" s="169"/>
      <c r="K2738" s="31"/>
      <c r="L2738" s="31"/>
    </row>
    <row r="2739" spans="10:12" ht="27.75" customHeight="1">
      <c r="J2739" s="169"/>
      <c r="K2739" s="31"/>
      <c r="L2739" s="31"/>
    </row>
    <row r="2740" spans="10:12" ht="27.75" customHeight="1">
      <c r="J2740" s="169"/>
      <c r="K2740" s="31"/>
      <c r="L2740" s="31"/>
    </row>
    <row r="2741" spans="10:12" ht="27.75" customHeight="1">
      <c r="J2741" s="169"/>
      <c r="K2741" s="31"/>
      <c r="L2741" s="31"/>
    </row>
    <row r="2742" spans="10:12" ht="27.75" customHeight="1">
      <c r="J2742" s="169"/>
      <c r="K2742" s="31"/>
      <c r="L2742" s="31"/>
    </row>
    <row r="2743" spans="10:12" ht="27.75" customHeight="1">
      <c r="J2743" s="169"/>
      <c r="K2743" s="31"/>
      <c r="L2743" s="31"/>
    </row>
    <row r="2744" spans="10:12" ht="27.75" customHeight="1">
      <c r="J2744" s="169"/>
      <c r="K2744" s="31"/>
      <c r="L2744" s="31"/>
    </row>
    <row r="2745" spans="10:12" ht="27.75" customHeight="1">
      <c r="J2745" s="169"/>
      <c r="K2745" s="31"/>
      <c r="L2745" s="31"/>
    </row>
    <row r="2746" spans="10:12" ht="27.75" customHeight="1">
      <c r="J2746" s="169"/>
      <c r="K2746" s="31"/>
      <c r="L2746" s="31"/>
    </row>
    <row r="2747" spans="10:12" ht="27.75" customHeight="1">
      <c r="J2747" s="169"/>
      <c r="K2747" s="31"/>
      <c r="L2747" s="31"/>
    </row>
    <row r="2748" spans="10:12" ht="27.75" customHeight="1">
      <c r="J2748" s="169"/>
      <c r="K2748" s="31"/>
      <c r="L2748" s="31"/>
    </row>
    <row r="2749" spans="10:12" ht="27.75" customHeight="1">
      <c r="J2749" s="169"/>
      <c r="K2749" s="31"/>
      <c r="L2749" s="31"/>
    </row>
    <row r="2750" spans="10:12" ht="27.75" customHeight="1">
      <c r="J2750" s="169"/>
      <c r="K2750" s="31"/>
      <c r="L2750" s="31"/>
    </row>
    <row r="2751" spans="10:12" ht="27.75" customHeight="1">
      <c r="J2751" s="169"/>
      <c r="K2751" s="31"/>
      <c r="L2751" s="31"/>
    </row>
    <row r="2752" spans="10:12" ht="27.75" customHeight="1">
      <c r="J2752" s="169"/>
      <c r="K2752" s="31"/>
      <c r="L2752" s="31"/>
    </row>
    <row r="2753" spans="10:12" ht="27.75" customHeight="1">
      <c r="J2753" s="169"/>
      <c r="K2753" s="31"/>
      <c r="L2753" s="31"/>
    </row>
    <row r="2754" spans="10:12" ht="27.75" customHeight="1">
      <c r="J2754" s="169"/>
      <c r="K2754" s="31"/>
      <c r="L2754" s="31"/>
    </row>
    <row r="2755" spans="10:12" ht="27.75" customHeight="1">
      <c r="J2755" s="169"/>
      <c r="K2755" s="31"/>
      <c r="L2755" s="31"/>
    </row>
    <row r="2756" spans="10:12" ht="27.75" customHeight="1">
      <c r="J2756" s="169"/>
      <c r="K2756" s="31"/>
      <c r="L2756" s="31"/>
    </row>
    <row r="2757" spans="10:12" ht="27.75" customHeight="1">
      <c r="J2757" s="169"/>
      <c r="K2757" s="31"/>
      <c r="L2757" s="31"/>
    </row>
    <row r="2758" spans="10:12" ht="27.75" customHeight="1">
      <c r="J2758" s="169"/>
      <c r="K2758" s="31"/>
      <c r="L2758" s="31"/>
    </row>
    <row r="2759" spans="10:12" ht="27.75" customHeight="1">
      <c r="J2759" s="169"/>
      <c r="K2759" s="31"/>
      <c r="L2759" s="31"/>
    </row>
    <row r="2760" spans="10:12" ht="27.75" customHeight="1">
      <c r="J2760" s="169"/>
      <c r="K2760" s="31"/>
      <c r="L2760" s="31"/>
    </row>
    <row r="2761" spans="10:12" ht="27.75" customHeight="1">
      <c r="J2761" s="169"/>
      <c r="K2761" s="31"/>
      <c r="L2761" s="31"/>
    </row>
    <row r="2762" spans="10:12" ht="27.75" customHeight="1">
      <c r="J2762" s="169"/>
      <c r="K2762" s="31"/>
      <c r="L2762" s="31"/>
    </row>
    <row r="2763" spans="10:12" ht="27.75" customHeight="1">
      <c r="J2763" s="169"/>
      <c r="K2763" s="31"/>
      <c r="L2763" s="31"/>
    </row>
    <row r="2764" spans="10:12" ht="27.75" customHeight="1">
      <c r="J2764" s="169"/>
      <c r="K2764" s="31"/>
      <c r="L2764" s="31"/>
    </row>
    <row r="2765" spans="10:12" ht="27.75" customHeight="1">
      <c r="J2765" s="169"/>
      <c r="K2765" s="31"/>
      <c r="L2765" s="31"/>
    </row>
    <row r="2766" spans="10:12" ht="27.75" customHeight="1">
      <c r="J2766" s="169"/>
      <c r="K2766" s="31"/>
      <c r="L2766" s="31"/>
    </row>
    <row r="2767" spans="10:12" ht="27.75" customHeight="1">
      <c r="J2767" s="169"/>
      <c r="K2767" s="31"/>
      <c r="L2767" s="31"/>
    </row>
    <row r="2768" spans="10:12" ht="27.75" customHeight="1">
      <c r="J2768" s="169"/>
      <c r="K2768" s="31"/>
      <c r="L2768" s="31"/>
    </row>
    <row r="2769" spans="10:12" ht="27.75" customHeight="1">
      <c r="J2769" s="169"/>
      <c r="K2769" s="31"/>
      <c r="L2769" s="31"/>
    </row>
    <row r="2770" spans="10:12" ht="27.75" customHeight="1">
      <c r="J2770" s="169"/>
      <c r="K2770" s="31"/>
      <c r="L2770" s="31"/>
    </row>
    <row r="2771" spans="10:12" ht="27.75" customHeight="1">
      <c r="J2771" s="169"/>
      <c r="K2771" s="31"/>
      <c r="L2771" s="31"/>
    </row>
    <row r="2772" spans="10:12" ht="27.75" customHeight="1">
      <c r="J2772" s="169"/>
      <c r="K2772" s="31"/>
      <c r="L2772" s="31"/>
    </row>
    <row r="2773" spans="10:12" ht="27.75" customHeight="1">
      <c r="J2773" s="169"/>
      <c r="K2773" s="31"/>
      <c r="L2773" s="31"/>
    </row>
    <row r="2774" spans="10:12" ht="27.75" customHeight="1">
      <c r="J2774" s="169"/>
      <c r="K2774" s="31"/>
      <c r="L2774" s="31"/>
    </row>
    <row r="2775" spans="10:12" ht="27.75" customHeight="1">
      <c r="J2775" s="169"/>
      <c r="K2775" s="31"/>
      <c r="L2775" s="31"/>
    </row>
    <row r="2776" spans="10:12" ht="27.75" customHeight="1">
      <c r="J2776" s="169"/>
      <c r="K2776" s="31"/>
      <c r="L2776" s="31"/>
    </row>
    <row r="2777" spans="10:12" ht="27.75" customHeight="1">
      <c r="J2777" s="169"/>
      <c r="K2777" s="31"/>
      <c r="L2777" s="31"/>
    </row>
    <row r="2778" spans="10:12" ht="27.75" customHeight="1">
      <c r="J2778" s="169"/>
      <c r="K2778" s="31"/>
      <c r="L2778" s="31"/>
    </row>
    <row r="2779" spans="10:12" ht="27.75" customHeight="1">
      <c r="J2779" s="169"/>
      <c r="K2779" s="31"/>
      <c r="L2779" s="31"/>
    </row>
    <row r="2780" spans="10:12" ht="27.75" customHeight="1">
      <c r="J2780" s="169"/>
      <c r="K2780" s="31"/>
      <c r="L2780" s="31"/>
    </row>
    <row r="2781" spans="10:12" ht="27.75" customHeight="1">
      <c r="J2781" s="169"/>
      <c r="K2781" s="31"/>
      <c r="L2781" s="31"/>
    </row>
    <row r="2782" spans="10:12" ht="27.75" customHeight="1">
      <c r="J2782" s="169"/>
      <c r="K2782" s="31"/>
      <c r="L2782" s="31"/>
    </row>
    <row r="2783" spans="10:12" ht="27.75" customHeight="1">
      <c r="J2783" s="169"/>
      <c r="K2783" s="31"/>
      <c r="L2783" s="31"/>
    </row>
    <row r="2784" spans="10:12" ht="27.75" customHeight="1">
      <c r="J2784" s="169"/>
      <c r="K2784" s="31"/>
      <c r="L2784" s="31"/>
    </row>
    <row r="2785" spans="10:12" ht="27.75" customHeight="1">
      <c r="J2785" s="169"/>
      <c r="K2785" s="31"/>
      <c r="L2785" s="31"/>
    </row>
    <row r="2786" spans="10:12" ht="27.75" customHeight="1">
      <c r="J2786" s="169"/>
      <c r="K2786" s="31"/>
      <c r="L2786" s="31"/>
    </row>
    <row r="2787" spans="10:12" ht="27.75" customHeight="1">
      <c r="J2787" s="169"/>
      <c r="K2787" s="31"/>
      <c r="L2787" s="31"/>
    </row>
    <row r="2788" spans="10:12" ht="27.75" customHeight="1">
      <c r="J2788" s="169"/>
      <c r="K2788" s="31"/>
      <c r="L2788" s="31"/>
    </row>
    <row r="2789" spans="10:12" ht="27.75" customHeight="1">
      <c r="J2789" s="169"/>
      <c r="K2789" s="31"/>
      <c r="L2789" s="31"/>
    </row>
    <row r="2790" spans="10:12" ht="27.75" customHeight="1">
      <c r="J2790" s="169"/>
      <c r="K2790" s="31"/>
      <c r="L2790" s="31"/>
    </row>
    <row r="2791" spans="10:12" ht="27.75" customHeight="1">
      <c r="J2791" s="169"/>
      <c r="K2791" s="31"/>
      <c r="L2791" s="31"/>
    </row>
    <row r="2792" spans="10:12" ht="27.75" customHeight="1">
      <c r="J2792" s="169"/>
      <c r="K2792" s="31"/>
      <c r="L2792" s="31"/>
    </row>
    <row r="2793" spans="10:12" ht="27.75" customHeight="1">
      <c r="J2793" s="169"/>
      <c r="K2793" s="31"/>
      <c r="L2793" s="31"/>
    </row>
    <row r="2794" spans="10:12" ht="27.75" customHeight="1">
      <c r="J2794" s="169"/>
      <c r="K2794" s="31"/>
      <c r="L2794" s="31"/>
    </row>
    <row r="2795" spans="10:12" ht="27.75" customHeight="1">
      <c r="J2795" s="169"/>
      <c r="K2795" s="31"/>
      <c r="L2795" s="31"/>
    </row>
    <row r="2796" spans="10:12" ht="27.75" customHeight="1">
      <c r="J2796" s="169"/>
      <c r="K2796" s="31"/>
      <c r="L2796" s="31"/>
    </row>
    <row r="2797" spans="10:12" ht="27.75" customHeight="1">
      <c r="J2797" s="169"/>
      <c r="K2797" s="31"/>
      <c r="L2797" s="31"/>
    </row>
    <row r="2798" spans="10:12" ht="27.75" customHeight="1">
      <c r="J2798" s="169"/>
      <c r="K2798" s="31"/>
      <c r="L2798" s="31"/>
    </row>
    <row r="2799" spans="10:12" ht="27.75" customHeight="1">
      <c r="J2799" s="169"/>
      <c r="K2799" s="31"/>
      <c r="L2799" s="31"/>
    </row>
    <row r="2800" spans="10:12" ht="27.75" customHeight="1">
      <c r="J2800" s="169"/>
      <c r="K2800" s="31"/>
      <c r="L2800" s="31"/>
    </row>
    <row r="2801" spans="10:12" ht="27.75" customHeight="1">
      <c r="J2801" s="169"/>
      <c r="K2801" s="31"/>
      <c r="L2801" s="31"/>
    </row>
    <row r="2802" spans="10:12" ht="27.75" customHeight="1">
      <c r="J2802" s="169"/>
      <c r="K2802" s="31"/>
      <c r="L2802" s="31"/>
    </row>
    <row r="2803" spans="10:12" ht="27.75" customHeight="1">
      <c r="J2803" s="169"/>
      <c r="K2803" s="31"/>
      <c r="L2803" s="31"/>
    </row>
    <row r="2804" spans="10:12" ht="27.75" customHeight="1">
      <c r="J2804" s="169"/>
      <c r="K2804" s="31"/>
      <c r="L2804" s="31"/>
    </row>
    <row r="2805" spans="10:12" ht="27.75" customHeight="1">
      <c r="J2805" s="169"/>
      <c r="K2805" s="31"/>
      <c r="L2805" s="31"/>
    </row>
    <row r="2806" spans="10:12" ht="27.75" customHeight="1">
      <c r="J2806" s="169"/>
      <c r="K2806" s="31"/>
      <c r="L2806" s="31"/>
    </row>
    <row r="2807" spans="10:12" ht="27.75" customHeight="1">
      <c r="J2807" s="169"/>
      <c r="K2807" s="31"/>
      <c r="L2807" s="31"/>
    </row>
    <row r="2808" spans="10:12" ht="27.75" customHeight="1">
      <c r="J2808" s="169"/>
      <c r="K2808" s="31"/>
      <c r="L2808" s="31"/>
    </row>
    <row r="2809" spans="10:12" ht="27.75" customHeight="1">
      <c r="J2809" s="169"/>
      <c r="K2809" s="31"/>
      <c r="L2809" s="31"/>
    </row>
    <row r="2810" spans="10:12" ht="27.75" customHeight="1">
      <c r="J2810" s="169"/>
      <c r="K2810" s="31"/>
      <c r="L2810" s="31"/>
    </row>
    <row r="2811" spans="10:12" ht="27.75" customHeight="1">
      <c r="J2811" s="169"/>
      <c r="K2811" s="31"/>
      <c r="L2811" s="31"/>
    </row>
    <row r="2812" spans="10:12" ht="27.75" customHeight="1">
      <c r="J2812" s="169"/>
      <c r="K2812" s="31"/>
      <c r="L2812" s="31"/>
    </row>
    <row r="2813" spans="10:12" ht="27.75" customHeight="1">
      <c r="J2813" s="169"/>
      <c r="K2813" s="31"/>
      <c r="L2813" s="31"/>
    </row>
    <row r="2814" spans="10:12" ht="27.75" customHeight="1">
      <c r="J2814" s="169"/>
      <c r="K2814" s="31"/>
      <c r="L2814" s="31"/>
    </row>
    <row r="2815" spans="10:12" ht="27.75" customHeight="1">
      <c r="J2815" s="169"/>
      <c r="K2815" s="31"/>
      <c r="L2815" s="31"/>
    </row>
    <row r="2816" spans="10:12" ht="27.75" customHeight="1">
      <c r="J2816" s="169"/>
      <c r="K2816" s="31"/>
      <c r="L2816" s="31"/>
    </row>
    <row r="2817" spans="10:12" ht="27.75" customHeight="1">
      <c r="J2817" s="169"/>
      <c r="K2817" s="31"/>
      <c r="L2817" s="31"/>
    </row>
    <row r="2818" spans="10:12" ht="27.75" customHeight="1">
      <c r="J2818" s="169"/>
      <c r="K2818" s="31"/>
      <c r="L2818" s="31"/>
    </row>
    <row r="2819" spans="10:12" ht="27.75" customHeight="1">
      <c r="J2819" s="169"/>
      <c r="K2819" s="31"/>
      <c r="L2819" s="31"/>
    </row>
    <row r="2820" spans="10:12" ht="27.75" customHeight="1">
      <c r="J2820" s="169"/>
      <c r="K2820" s="31"/>
      <c r="L2820" s="31"/>
    </row>
    <row r="2821" spans="10:12" ht="27.75" customHeight="1">
      <c r="J2821" s="169"/>
      <c r="K2821" s="31"/>
      <c r="L2821" s="31"/>
    </row>
    <row r="2822" spans="10:12" ht="27.75" customHeight="1">
      <c r="J2822" s="169"/>
      <c r="K2822" s="31"/>
      <c r="L2822" s="31"/>
    </row>
    <row r="2823" spans="10:12" ht="27.75" customHeight="1">
      <c r="J2823" s="169"/>
      <c r="K2823" s="31"/>
      <c r="L2823" s="31"/>
    </row>
    <row r="2824" spans="10:12" ht="27.75" customHeight="1">
      <c r="J2824" s="169"/>
      <c r="K2824" s="31"/>
      <c r="L2824" s="31"/>
    </row>
    <row r="2825" spans="10:12" ht="27.75" customHeight="1">
      <c r="J2825" s="169"/>
      <c r="K2825" s="31"/>
      <c r="L2825" s="31"/>
    </row>
    <row r="2826" spans="10:12" ht="27.75" customHeight="1">
      <c r="J2826" s="169"/>
      <c r="K2826" s="31"/>
      <c r="L2826" s="31"/>
    </row>
    <row r="2827" spans="10:12" ht="27.75" customHeight="1">
      <c r="J2827" s="169"/>
      <c r="K2827" s="31"/>
      <c r="L2827" s="31"/>
    </row>
    <row r="2828" spans="10:12" ht="27.75" customHeight="1">
      <c r="J2828" s="169"/>
      <c r="K2828" s="31"/>
      <c r="L2828" s="31"/>
    </row>
    <row r="2829" spans="10:12" ht="27.75" customHeight="1">
      <c r="J2829" s="169"/>
      <c r="K2829" s="31"/>
      <c r="L2829" s="31"/>
    </row>
    <row r="2830" spans="10:12" ht="27.75" customHeight="1">
      <c r="J2830" s="169"/>
      <c r="K2830" s="31"/>
      <c r="L2830" s="31"/>
    </row>
    <row r="2831" spans="10:12" ht="27.75" customHeight="1">
      <c r="J2831" s="169"/>
      <c r="K2831" s="31"/>
      <c r="L2831" s="31"/>
    </row>
    <row r="2832" spans="10:12" ht="27.75" customHeight="1">
      <c r="J2832" s="169"/>
      <c r="K2832" s="31"/>
      <c r="L2832" s="31"/>
    </row>
    <row r="2833" spans="10:12" ht="27.75" customHeight="1">
      <c r="J2833" s="169"/>
      <c r="K2833" s="31"/>
      <c r="L2833" s="31"/>
    </row>
    <row r="2834" spans="10:12" ht="27.75" customHeight="1">
      <c r="J2834" s="169"/>
      <c r="K2834" s="31"/>
      <c r="L2834" s="31"/>
    </row>
    <row r="2835" spans="10:12" ht="27.75" customHeight="1">
      <c r="J2835" s="169"/>
      <c r="K2835" s="31"/>
      <c r="L2835" s="31"/>
    </row>
    <row r="2836" spans="10:12" ht="27.75" customHeight="1">
      <c r="J2836" s="169"/>
      <c r="K2836" s="31"/>
      <c r="L2836" s="31"/>
    </row>
    <row r="2837" spans="10:12" ht="27.75" customHeight="1">
      <c r="J2837" s="169"/>
      <c r="K2837" s="31"/>
      <c r="L2837" s="31"/>
    </row>
    <row r="2838" spans="10:12" ht="27.75" customHeight="1">
      <c r="J2838" s="169"/>
      <c r="K2838" s="31"/>
      <c r="L2838" s="31"/>
    </row>
    <row r="2839" spans="10:12" ht="27.75" customHeight="1">
      <c r="J2839" s="169"/>
      <c r="K2839" s="31"/>
      <c r="L2839" s="31"/>
    </row>
    <row r="2840" spans="10:12" ht="27.75" customHeight="1">
      <c r="J2840" s="169"/>
      <c r="K2840" s="31"/>
      <c r="L2840" s="31"/>
    </row>
    <row r="2841" spans="10:12" ht="27.75" customHeight="1">
      <c r="J2841" s="169"/>
      <c r="K2841" s="31"/>
      <c r="L2841" s="31"/>
    </row>
    <row r="2842" spans="10:12" ht="27.75" customHeight="1">
      <c r="J2842" s="169"/>
      <c r="K2842" s="31"/>
      <c r="L2842" s="31"/>
    </row>
    <row r="2843" spans="10:12" ht="27.75" customHeight="1">
      <c r="J2843" s="169"/>
      <c r="K2843" s="31"/>
      <c r="L2843" s="31"/>
    </row>
    <row r="2844" spans="10:12" ht="27.75" customHeight="1">
      <c r="J2844" s="169"/>
      <c r="K2844" s="31"/>
      <c r="L2844" s="31"/>
    </row>
    <row r="2845" spans="10:12" ht="27.75" customHeight="1">
      <c r="J2845" s="169"/>
      <c r="K2845" s="31"/>
      <c r="L2845" s="31"/>
    </row>
    <row r="2846" spans="10:12" ht="27.75" customHeight="1">
      <c r="J2846" s="169"/>
      <c r="K2846" s="31"/>
      <c r="L2846" s="31"/>
    </row>
    <row r="2847" spans="10:12" ht="27.75" customHeight="1">
      <c r="J2847" s="169"/>
      <c r="K2847" s="31"/>
      <c r="L2847" s="31"/>
    </row>
    <row r="2848" spans="10:12" ht="27.75" customHeight="1">
      <c r="J2848" s="169"/>
      <c r="K2848" s="31"/>
      <c r="L2848" s="31"/>
    </row>
    <row r="2849" spans="10:12" ht="27.75" customHeight="1">
      <c r="J2849" s="169"/>
      <c r="K2849" s="31"/>
      <c r="L2849" s="31"/>
    </row>
    <row r="2850" spans="10:12" ht="27.75" customHeight="1">
      <c r="J2850" s="169"/>
      <c r="K2850" s="31"/>
      <c r="L2850" s="31"/>
    </row>
    <row r="2851" spans="10:12" ht="27.75" customHeight="1">
      <c r="J2851" s="169"/>
      <c r="K2851" s="31"/>
      <c r="L2851" s="31"/>
    </row>
    <row r="2852" spans="10:12" ht="27.75" customHeight="1">
      <c r="J2852" s="169"/>
      <c r="K2852" s="31"/>
      <c r="L2852" s="31"/>
    </row>
    <row r="2853" spans="10:12" ht="27.75" customHeight="1">
      <c r="J2853" s="169"/>
      <c r="K2853" s="31"/>
      <c r="L2853" s="31"/>
    </row>
    <row r="2854" spans="10:12" ht="27.75" customHeight="1">
      <c r="J2854" s="169"/>
      <c r="K2854" s="31"/>
      <c r="L2854" s="31"/>
    </row>
    <row r="2855" spans="10:12" ht="27.75" customHeight="1">
      <c r="J2855" s="169"/>
      <c r="K2855" s="31"/>
      <c r="L2855" s="31"/>
    </row>
    <row r="2856" spans="10:12" ht="27.75" customHeight="1">
      <c r="J2856" s="169"/>
      <c r="K2856" s="31"/>
      <c r="L2856" s="31"/>
    </row>
    <row r="2857" spans="10:12" ht="27.75" customHeight="1">
      <c r="J2857" s="169"/>
      <c r="K2857" s="31"/>
      <c r="L2857" s="31"/>
    </row>
    <row r="2858" spans="10:12" ht="27.75" customHeight="1">
      <c r="J2858" s="169"/>
      <c r="K2858" s="31"/>
      <c r="L2858" s="31"/>
    </row>
    <row r="2859" spans="10:12" ht="27.75" customHeight="1">
      <c r="J2859" s="169"/>
      <c r="K2859" s="31"/>
      <c r="L2859" s="31"/>
    </row>
    <row r="2860" spans="10:12" ht="27.75" customHeight="1">
      <c r="J2860" s="169"/>
      <c r="K2860" s="31"/>
      <c r="L2860" s="31"/>
    </row>
    <row r="2861" spans="10:12" ht="27.75" customHeight="1">
      <c r="J2861" s="169"/>
      <c r="K2861" s="31"/>
      <c r="L2861" s="31"/>
    </row>
    <row r="2862" spans="10:12" ht="27.75" customHeight="1">
      <c r="J2862" s="169"/>
      <c r="K2862" s="31"/>
      <c r="L2862" s="31"/>
    </row>
    <row r="2863" spans="10:12" ht="27.75" customHeight="1">
      <c r="J2863" s="169"/>
      <c r="K2863" s="31"/>
      <c r="L2863" s="31"/>
    </row>
    <row r="2864" spans="10:12" ht="27.75" customHeight="1">
      <c r="J2864" s="169"/>
      <c r="K2864" s="31"/>
      <c r="L2864" s="31"/>
    </row>
    <row r="2865" spans="10:12" ht="27.75" customHeight="1">
      <c r="J2865" s="169"/>
      <c r="K2865" s="31"/>
      <c r="L2865" s="31"/>
    </row>
    <row r="2866" spans="10:12" ht="27.75" customHeight="1">
      <c r="J2866" s="169"/>
      <c r="K2866" s="31"/>
      <c r="L2866" s="31"/>
    </row>
    <row r="2867" spans="10:12" ht="27.75" customHeight="1">
      <c r="J2867" s="169"/>
      <c r="K2867" s="31"/>
      <c r="L2867" s="31"/>
    </row>
    <row r="2868" spans="10:12" ht="27.75" customHeight="1">
      <c r="J2868" s="169"/>
      <c r="K2868" s="31"/>
      <c r="L2868" s="31"/>
    </row>
    <row r="2869" spans="10:12" ht="27.75" customHeight="1">
      <c r="J2869" s="169"/>
      <c r="K2869" s="31"/>
      <c r="L2869" s="31"/>
    </row>
    <row r="2870" spans="10:12" ht="27.75" customHeight="1">
      <c r="J2870" s="169"/>
      <c r="K2870" s="31"/>
      <c r="L2870" s="31"/>
    </row>
    <row r="2871" spans="10:12" ht="27.75" customHeight="1">
      <c r="J2871" s="169"/>
      <c r="K2871" s="31"/>
      <c r="L2871" s="31"/>
    </row>
    <row r="2872" spans="10:12" ht="27.75" customHeight="1">
      <c r="J2872" s="169"/>
      <c r="K2872" s="31"/>
      <c r="L2872" s="31"/>
    </row>
  </sheetData>
  <sheetProtection formatRows="0" selectLockedCells="1"/>
  <mergeCells count="496">
    <mergeCell ref="B494:C494"/>
    <mergeCell ref="B484:C484"/>
    <mergeCell ref="B485:C485"/>
    <mergeCell ref="B486:C486"/>
    <mergeCell ref="B487:C487"/>
    <mergeCell ref="B488:C488"/>
    <mergeCell ref="B489:C489"/>
    <mergeCell ref="B4:I4"/>
    <mergeCell ref="B490:C490"/>
    <mergeCell ref="B491:C491"/>
    <mergeCell ref="B492:C492"/>
    <mergeCell ref="B493:C493"/>
    <mergeCell ref="B478:C478"/>
    <mergeCell ref="B479:C479"/>
    <mergeCell ref="B480:C480"/>
    <mergeCell ref="B481:C481"/>
    <mergeCell ref="B482:C482"/>
    <mergeCell ref="B469:C469"/>
    <mergeCell ref="B470:C470"/>
    <mergeCell ref="B471:C471"/>
    <mergeCell ref="B483:C483"/>
    <mergeCell ref="B472:C472"/>
    <mergeCell ref="B473:C473"/>
    <mergeCell ref="B474:C474"/>
    <mergeCell ref="B475:C475"/>
    <mergeCell ref="B476:C476"/>
    <mergeCell ref="B477:C477"/>
    <mergeCell ref="B460:C460"/>
    <mergeCell ref="B461:C461"/>
    <mergeCell ref="B462:C462"/>
    <mergeCell ref="B463:C463"/>
    <mergeCell ref="B464:C464"/>
    <mergeCell ref="B465:C465"/>
    <mergeCell ref="B466:C466"/>
    <mergeCell ref="B467:C467"/>
    <mergeCell ref="B468:C468"/>
    <mergeCell ref="B451:C451"/>
    <mergeCell ref="B452:C452"/>
    <mergeCell ref="B453:C453"/>
    <mergeCell ref="B454:C454"/>
    <mergeCell ref="B455:C455"/>
    <mergeCell ref="B456:C456"/>
    <mergeCell ref="B457:C457"/>
    <mergeCell ref="B458:C458"/>
    <mergeCell ref="B459:C459"/>
    <mergeCell ref="B442:C442"/>
    <mergeCell ref="B443:C443"/>
    <mergeCell ref="B444:C444"/>
    <mergeCell ref="B445:C445"/>
    <mergeCell ref="B446:C446"/>
    <mergeCell ref="B447:C447"/>
    <mergeCell ref="B448:C448"/>
    <mergeCell ref="B449:C449"/>
    <mergeCell ref="B450:C450"/>
    <mergeCell ref="B433:C433"/>
    <mergeCell ref="B434:C434"/>
    <mergeCell ref="B435:C435"/>
    <mergeCell ref="B436:C436"/>
    <mergeCell ref="B437:C437"/>
    <mergeCell ref="B438:C438"/>
    <mergeCell ref="B439:C439"/>
    <mergeCell ref="B440:C440"/>
    <mergeCell ref="B441:C441"/>
    <mergeCell ref="B424:C424"/>
    <mergeCell ref="B425:C425"/>
    <mergeCell ref="B426:C426"/>
    <mergeCell ref="B427:C427"/>
    <mergeCell ref="B428:C428"/>
    <mergeCell ref="B429:C429"/>
    <mergeCell ref="B430:C430"/>
    <mergeCell ref="B431:C431"/>
    <mergeCell ref="B432:C432"/>
    <mergeCell ref="B415:C415"/>
    <mergeCell ref="B416:C416"/>
    <mergeCell ref="B417:C417"/>
    <mergeCell ref="B418:C418"/>
    <mergeCell ref="B419:C419"/>
    <mergeCell ref="B420:C420"/>
    <mergeCell ref="B421:C421"/>
    <mergeCell ref="B422:C422"/>
    <mergeCell ref="B423:C423"/>
    <mergeCell ref="B406:C406"/>
    <mergeCell ref="B407:C407"/>
    <mergeCell ref="B408:C408"/>
    <mergeCell ref="B409:C409"/>
    <mergeCell ref="B410:C410"/>
    <mergeCell ref="B411:C411"/>
    <mergeCell ref="B412:C412"/>
    <mergeCell ref="B413:C413"/>
    <mergeCell ref="B414:C414"/>
    <mergeCell ref="B397:C397"/>
    <mergeCell ref="B398:C398"/>
    <mergeCell ref="B399:C399"/>
    <mergeCell ref="B400:C400"/>
    <mergeCell ref="B401:C401"/>
    <mergeCell ref="B402:C402"/>
    <mergeCell ref="B403:C403"/>
    <mergeCell ref="B404:C404"/>
    <mergeCell ref="B405:C405"/>
    <mergeCell ref="B388:C388"/>
    <mergeCell ref="B389:C389"/>
    <mergeCell ref="B390:C390"/>
    <mergeCell ref="B391:C391"/>
    <mergeCell ref="B392:C392"/>
    <mergeCell ref="B393:C393"/>
    <mergeCell ref="B394:C394"/>
    <mergeCell ref="B395:C395"/>
    <mergeCell ref="B396:C396"/>
    <mergeCell ref="B379:C379"/>
    <mergeCell ref="B380:C380"/>
    <mergeCell ref="B381:C381"/>
    <mergeCell ref="B382:C382"/>
    <mergeCell ref="B383:C383"/>
    <mergeCell ref="B384:C384"/>
    <mergeCell ref="B385:C385"/>
    <mergeCell ref="B386:C386"/>
    <mergeCell ref="B387:C387"/>
    <mergeCell ref="B370:C370"/>
    <mergeCell ref="B371:C371"/>
    <mergeCell ref="B372:C372"/>
    <mergeCell ref="B373:C373"/>
    <mergeCell ref="B374:C374"/>
    <mergeCell ref="B375:C375"/>
    <mergeCell ref="B376:C376"/>
    <mergeCell ref="B377:C377"/>
    <mergeCell ref="B378:C378"/>
    <mergeCell ref="B361:C361"/>
    <mergeCell ref="B362:C362"/>
    <mergeCell ref="B363:C363"/>
    <mergeCell ref="B364:C364"/>
    <mergeCell ref="B365:C365"/>
    <mergeCell ref="B366:C366"/>
    <mergeCell ref="B367:C367"/>
    <mergeCell ref="B368:C368"/>
    <mergeCell ref="B369:C369"/>
    <mergeCell ref="B352:C352"/>
    <mergeCell ref="B353:C353"/>
    <mergeCell ref="B354:C354"/>
    <mergeCell ref="B355:C355"/>
    <mergeCell ref="B356:C356"/>
    <mergeCell ref="B357:C357"/>
    <mergeCell ref="B358:C358"/>
    <mergeCell ref="B359:C359"/>
    <mergeCell ref="B360:C360"/>
    <mergeCell ref="B343:C343"/>
    <mergeCell ref="B344:C344"/>
    <mergeCell ref="B345:C345"/>
    <mergeCell ref="B346:C346"/>
    <mergeCell ref="B347:C347"/>
    <mergeCell ref="B348:C348"/>
    <mergeCell ref="B349:C349"/>
    <mergeCell ref="B350:C350"/>
    <mergeCell ref="B351:C351"/>
    <mergeCell ref="B334:C334"/>
    <mergeCell ref="B335:C335"/>
    <mergeCell ref="B336:C336"/>
    <mergeCell ref="B337:C337"/>
    <mergeCell ref="B338:C338"/>
    <mergeCell ref="B339:C339"/>
    <mergeCell ref="B340:C340"/>
    <mergeCell ref="B341:C341"/>
    <mergeCell ref="B342:C342"/>
    <mergeCell ref="B325:C325"/>
    <mergeCell ref="B326:C326"/>
    <mergeCell ref="B327:C327"/>
    <mergeCell ref="B328:C328"/>
    <mergeCell ref="B329:C329"/>
    <mergeCell ref="B330:C330"/>
    <mergeCell ref="B331:C331"/>
    <mergeCell ref="B332:C332"/>
    <mergeCell ref="B333:C333"/>
    <mergeCell ref="B316:C316"/>
    <mergeCell ref="B317:C317"/>
    <mergeCell ref="B318:C318"/>
    <mergeCell ref="B319:C319"/>
    <mergeCell ref="B320:C320"/>
    <mergeCell ref="B321:C321"/>
    <mergeCell ref="B322:C322"/>
    <mergeCell ref="B323:C323"/>
    <mergeCell ref="B324:C324"/>
    <mergeCell ref="B307:C307"/>
    <mergeCell ref="B308:C308"/>
    <mergeCell ref="B309:C309"/>
    <mergeCell ref="B310:C310"/>
    <mergeCell ref="B311:C311"/>
    <mergeCell ref="B312:C312"/>
    <mergeCell ref="B313:C313"/>
    <mergeCell ref="B314:C314"/>
    <mergeCell ref="B315:C315"/>
    <mergeCell ref="B298:C298"/>
    <mergeCell ref="B299:C299"/>
    <mergeCell ref="B300:C300"/>
    <mergeCell ref="B301:C301"/>
    <mergeCell ref="B302:C302"/>
    <mergeCell ref="B303:C303"/>
    <mergeCell ref="B304:C304"/>
    <mergeCell ref="B305:C305"/>
    <mergeCell ref="B306:C306"/>
    <mergeCell ref="B289:C289"/>
    <mergeCell ref="B290:C290"/>
    <mergeCell ref="B291:C291"/>
    <mergeCell ref="B292:C292"/>
    <mergeCell ref="B293:C293"/>
    <mergeCell ref="B294:C294"/>
    <mergeCell ref="B295:C295"/>
    <mergeCell ref="B296:C296"/>
    <mergeCell ref="B297:C297"/>
    <mergeCell ref="B280:C280"/>
    <mergeCell ref="B281:C281"/>
    <mergeCell ref="B282:C282"/>
    <mergeCell ref="B283:C283"/>
    <mergeCell ref="B284:C284"/>
    <mergeCell ref="B285:C285"/>
    <mergeCell ref="B286:C286"/>
    <mergeCell ref="B287:C287"/>
    <mergeCell ref="B288:C288"/>
    <mergeCell ref="B271:C271"/>
    <mergeCell ref="B272:C272"/>
    <mergeCell ref="B273:C273"/>
    <mergeCell ref="B274:C274"/>
    <mergeCell ref="B275:C275"/>
    <mergeCell ref="B276:C276"/>
    <mergeCell ref="B277:C277"/>
    <mergeCell ref="B278:C278"/>
    <mergeCell ref="B279:C279"/>
    <mergeCell ref="B262:C262"/>
    <mergeCell ref="B263:C263"/>
    <mergeCell ref="B264:C264"/>
    <mergeCell ref="B265:C265"/>
    <mergeCell ref="B266:C266"/>
    <mergeCell ref="B267:C267"/>
    <mergeCell ref="B268:C268"/>
    <mergeCell ref="B269:C269"/>
    <mergeCell ref="B270:C270"/>
    <mergeCell ref="B253:C253"/>
    <mergeCell ref="B254:C254"/>
    <mergeCell ref="B255:C255"/>
    <mergeCell ref="B256:C256"/>
    <mergeCell ref="B257:C257"/>
    <mergeCell ref="B258:C258"/>
    <mergeCell ref="B259:C259"/>
    <mergeCell ref="B260:C260"/>
    <mergeCell ref="B261:C261"/>
    <mergeCell ref="B244:C244"/>
    <mergeCell ref="B245:C245"/>
    <mergeCell ref="B246:C246"/>
    <mergeCell ref="B247:C247"/>
    <mergeCell ref="B248:C248"/>
    <mergeCell ref="B249:C249"/>
    <mergeCell ref="B250:C250"/>
    <mergeCell ref="B251:C251"/>
    <mergeCell ref="B252:C252"/>
    <mergeCell ref="B235:C235"/>
    <mergeCell ref="B236:C236"/>
    <mergeCell ref="B237:C237"/>
    <mergeCell ref="B238:C238"/>
    <mergeCell ref="B239:C239"/>
    <mergeCell ref="B240:C240"/>
    <mergeCell ref="B241:C241"/>
    <mergeCell ref="B242:C242"/>
    <mergeCell ref="B243:C243"/>
    <mergeCell ref="B226:C226"/>
    <mergeCell ref="B227:C227"/>
    <mergeCell ref="B228:C228"/>
    <mergeCell ref="B229:C229"/>
    <mergeCell ref="B230:C230"/>
    <mergeCell ref="B231:C231"/>
    <mergeCell ref="B232:C232"/>
    <mergeCell ref="B233:C233"/>
    <mergeCell ref="B234:C234"/>
    <mergeCell ref="B217:C217"/>
    <mergeCell ref="B218:C218"/>
    <mergeCell ref="B219:C219"/>
    <mergeCell ref="B220:C220"/>
    <mergeCell ref="B221:C221"/>
    <mergeCell ref="B222:C222"/>
    <mergeCell ref="B223:C223"/>
    <mergeCell ref="B224:C224"/>
    <mergeCell ref="B225:C225"/>
    <mergeCell ref="B208:C208"/>
    <mergeCell ref="B209:C209"/>
    <mergeCell ref="B210:C210"/>
    <mergeCell ref="B211:C211"/>
    <mergeCell ref="B212:C212"/>
    <mergeCell ref="B213:C213"/>
    <mergeCell ref="B214:C214"/>
    <mergeCell ref="B215:C215"/>
    <mergeCell ref="B216:C216"/>
    <mergeCell ref="B199:C199"/>
    <mergeCell ref="B200:C200"/>
    <mergeCell ref="B201:C201"/>
    <mergeCell ref="B202:C202"/>
    <mergeCell ref="B203:C203"/>
    <mergeCell ref="B204:C204"/>
    <mergeCell ref="B205:C205"/>
    <mergeCell ref="B206:C206"/>
    <mergeCell ref="B207:C207"/>
    <mergeCell ref="B190:C190"/>
    <mergeCell ref="B191:C191"/>
    <mergeCell ref="B192:C192"/>
    <mergeCell ref="B193:C193"/>
    <mergeCell ref="B194:C194"/>
    <mergeCell ref="B195:C195"/>
    <mergeCell ref="B196:C196"/>
    <mergeCell ref="B197:C197"/>
    <mergeCell ref="B198:C198"/>
    <mergeCell ref="B181:C181"/>
    <mergeCell ref="B182:C182"/>
    <mergeCell ref="B183:C183"/>
    <mergeCell ref="B184:C184"/>
    <mergeCell ref="B185:C185"/>
    <mergeCell ref="B186:C186"/>
    <mergeCell ref="B187:C187"/>
    <mergeCell ref="B188:C188"/>
    <mergeCell ref="B189:C189"/>
    <mergeCell ref="B172:C172"/>
    <mergeCell ref="B173:C173"/>
    <mergeCell ref="B174:C174"/>
    <mergeCell ref="B175:C175"/>
    <mergeCell ref="B176:C176"/>
    <mergeCell ref="B177:C177"/>
    <mergeCell ref="B178:C178"/>
    <mergeCell ref="B179:C179"/>
    <mergeCell ref="B180:C180"/>
    <mergeCell ref="B163:C163"/>
    <mergeCell ref="B164:C164"/>
    <mergeCell ref="B165:C165"/>
    <mergeCell ref="B166:C166"/>
    <mergeCell ref="B167:C167"/>
    <mergeCell ref="B168:C168"/>
    <mergeCell ref="B169:C169"/>
    <mergeCell ref="B170:C170"/>
    <mergeCell ref="B171:C171"/>
    <mergeCell ref="B154:C154"/>
    <mergeCell ref="B155:C155"/>
    <mergeCell ref="B156:C156"/>
    <mergeCell ref="B157:C157"/>
    <mergeCell ref="B158:C158"/>
    <mergeCell ref="B159:C159"/>
    <mergeCell ref="B160:C160"/>
    <mergeCell ref="B161:C161"/>
    <mergeCell ref="B162:C162"/>
    <mergeCell ref="B145:C145"/>
    <mergeCell ref="B146:C146"/>
    <mergeCell ref="B147:C147"/>
    <mergeCell ref="B148:C148"/>
    <mergeCell ref="B149:C149"/>
    <mergeCell ref="B150:C150"/>
    <mergeCell ref="B151:C151"/>
    <mergeCell ref="B152:C152"/>
    <mergeCell ref="B153:C153"/>
    <mergeCell ref="B136:C136"/>
    <mergeCell ref="B137:C137"/>
    <mergeCell ref="B138:C138"/>
    <mergeCell ref="B139:C139"/>
    <mergeCell ref="B140:C140"/>
    <mergeCell ref="B141:C141"/>
    <mergeCell ref="B142:C142"/>
    <mergeCell ref="B143:C143"/>
    <mergeCell ref="B144:C144"/>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6:C96"/>
    <mergeCell ref="B97:C97"/>
    <mergeCell ref="B98:C98"/>
    <mergeCell ref="B99:C99"/>
    <mergeCell ref="B88:C88"/>
    <mergeCell ref="B83:C83"/>
    <mergeCell ref="B84:C84"/>
    <mergeCell ref="B85:C85"/>
    <mergeCell ref="B86:C86"/>
    <mergeCell ref="B87:C87"/>
    <mergeCell ref="B11:C11"/>
    <mergeCell ref="B82:C82"/>
    <mergeCell ref="B70:C70"/>
    <mergeCell ref="B71:C71"/>
    <mergeCell ref="B72:C72"/>
    <mergeCell ref="B73:C73"/>
    <mergeCell ref="B12:C12"/>
    <mergeCell ref="B13:C13"/>
    <mergeCell ref="B69:C69"/>
    <mergeCell ref="B76:C76"/>
    <mergeCell ref="B77:C77"/>
    <mergeCell ref="B78:C78"/>
    <mergeCell ref="B79:C79"/>
    <mergeCell ref="B80:C80"/>
    <mergeCell ref="B81:C81"/>
    <mergeCell ref="B61:C61"/>
    <mergeCell ref="B62:C62"/>
    <mergeCell ref="B63:C63"/>
    <mergeCell ref="B74:C74"/>
    <mergeCell ref="B75:C75"/>
    <mergeCell ref="B64:C64"/>
    <mergeCell ref="B65:C65"/>
    <mergeCell ref="B66:C66"/>
    <mergeCell ref="B67:C67"/>
    <mergeCell ref="B68:C68"/>
    <mergeCell ref="B55:C55"/>
    <mergeCell ref="B56:C56"/>
    <mergeCell ref="B57:C57"/>
    <mergeCell ref="B58:C58"/>
    <mergeCell ref="B59:C59"/>
    <mergeCell ref="B44:C44"/>
    <mergeCell ref="B45:C45"/>
    <mergeCell ref="B46:C46"/>
    <mergeCell ref="B47:C47"/>
    <mergeCell ref="B48:C48"/>
    <mergeCell ref="B60:C60"/>
    <mergeCell ref="B49:C49"/>
    <mergeCell ref="B50:C50"/>
    <mergeCell ref="B51:C51"/>
    <mergeCell ref="B52:C52"/>
    <mergeCell ref="B53:C53"/>
    <mergeCell ref="B54:C54"/>
    <mergeCell ref="J494:J495"/>
    <mergeCell ref="B92:C92"/>
    <mergeCell ref="B93:C93"/>
    <mergeCell ref="B94:C94"/>
    <mergeCell ref="B16:C16"/>
    <mergeCell ref="B17:C17"/>
    <mergeCell ref="B18:C18"/>
    <mergeCell ref="B95:C95"/>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G1:I1"/>
    <mergeCell ref="B1:E1"/>
    <mergeCell ref="B2:E2"/>
    <mergeCell ref="B89:C89"/>
    <mergeCell ref="B90:C90"/>
    <mergeCell ref="B91:C91"/>
    <mergeCell ref="B3:F3"/>
    <mergeCell ref="B6:C6"/>
    <mergeCell ref="G2:I2"/>
    <mergeCell ref="B14:C14"/>
    <mergeCell ref="B15:C15"/>
    <mergeCell ref="B7:C7"/>
    <mergeCell ref="B8:C8"/>
    <mergeCell ref="B9:C9"/>
    <mergeCell ref="B10:C10"/>
    <mergeCell ref="B35:C35"/>
    <mergeCell ref="B36:C36"/>
    <mergeCell ref="B37:C37"/>
    <mergeCell ref="B38:C38"/>
    <mergeCell ref="B39:C39"/>
    <mergeCell ref="B40:C40"/>
    <mergeCell ref="B41:C41"/>
    <mergeCell ref="B42:C42"/>
    <mergeCell ref="B43:C43"/>
  </mergeCells>
  <phoneticPr fontId="23" type="noConversion"/>
  <conditionalFormatting sqref="J7:J506">
    <cfRule type="expression" dxfId="9" priority="16" stopIfTrue="1">
      <formula>J7&lt;&gt;""</formula>
    </cfRule>
  </conditionalFormatting>
  <conditionalFormatting sqref="F15:G700">
    <cfRule type="expression" dxfId="8" priority="15" stopIfTrue="1">
      <formula>$E15=1</formula>
    </cfRule>
  </conditionalFormatting>
  <conditionalFormatting sqref="F7:G7">
    <cfRule type="expression" dxfId="7" priority="14" stopIfTrue="1">
      <formula>$E7=1</formula>
    </cfRule>
  </conditionalFormatting>
  <conditionalFormatting sqref="F13:G13">
    <cfRule type="expression" dxfId="6" priority="13" stopIfTrue="1">
      <formula>$E13=1</formula>
    </cfRule>
  </conditionalFormatting>
  <conditionalFormatting sqref="F14:G14">
    <cfRule type="expression" dxfId="5" priority="12" stopIfTrue="1">
      <formula>$E14=1</formula>
    </cfRule>
  </conditionalFormatting>
  <conditionalFormatting sqref="F8:G8">
    <cfRule type="expression" dxfId="4" priority="8" stopIfTrue="1">
      <formula>$E8=1</formula>
    </cfRule>
  </conditionalFormatting>
  <conditionalFormatting sqref="F12:G12">
    <cfRule type="expression" dxfId="3" priority="4" stopIfTrue="1">
      <formula>$E12=1</formula>
    </cfRule>
  </conditionalFormatting>
  <conditionalFormatting sqref="F9:G9">
    <cfRule type="expression" dxfId="2" priority="3" stopIfTrue="1">
      <formula>$E9=1</formula>
    </cfRule>
  </conditionalFormatting>
  <conditionalFormatting sqref="F10:G10">
    <cfRule type="expression" dxfId="1" priority="2" stopIfTrue="1">
      <formula>$E10=1</formula>
    </cfRule>
  </conditionalFormatting>
  <conditionalFormatting sqref="F11:G11">
    <cfRule type="expression" dxfId="0" priority="1" stopIfTrue="1">
      <formula>$E11=1</formula>
    </cfRule>
  </conditionalFormatting>
  <dataValidations count="5">
    <dataValidation type="list" allowBlank="1" showInputMessage="1" showErrorMessage="1" error="Choose from the list of  intersections or segments from the dropdown menue" promptTitle="LOCATION" prompt="Identify the location of the accident using the segments and intersections defined in this application." sqref="B7:C494" xr:uid="{00000000-0002-0000-0300-000000000000}">
      <formula1>locations</formula1>
    </dataValidation>
    <dataValidation type="whole" allowBlank="1" showInputMessage="1" showErrorMessage="1" sqref="H7:H494" xr:uid="{00000000-0002-0000-0300-000001000000}">
      <formula1>0</formula1>
      <formula2>1000</formula2>
    </dataValidation>
    <dataValidation type="list" allowBlank="1" showInputMessage="1" showErrorMessage="1" prompt="FOR INTERSECTIONS: Intersection, Bicycle, or Pedestrian_x000a_FOR SEGMENTS: Vehicle in driveway, Vehichle non-driveway, Bicycle, or Pedestrian" sqref="D7:D494" xr:uid="{00000000-0002-0000-0300-000002000000}">
      <formula1>TIBATType</formula1>
    </dataValidation>
    <dataValidation type="list" allowBlank="1" showInputMessage="1" showErrorMessage="1" errorTitle="Property damange only?" error="enter 1 for yes_x000a_enter 0 for no" promptTitle="PROPERTY DAMANGE ONLY" prompt="Enter &quot;yes&quot; or &quot;no&quot;" sqref="E7:E494" xr:uid="{00000000-0002-0000-0300-000003000000}">
      <formula1>"yes,no"</formula1>
    </dataValidation>
    <dataValidation type="list" allowBlank="1" showInputMessage="1" showErrorMessage="1" sqref="I7:I494" xr:uid="{00000000-0002-0000-0300-000004000000}">
      <formula1>countermeasures</formula1>
    </dataValidation>
  </dataValidations>
  <pageMargins left="0.75" right="0.5" top="0.6" bottom="0.5" header="0.35" footer="0.35"/>
  <pageSetup fitToHeight="0" orientation="landscape" r:id="rId1"/>
  <headerFooter>
    <oddHeader xml:space="preserve">&amp;R - </oddHeader>
    <oddFooter>&amp;L&amp;"Tahoma,Regular"&amp;9TIB Urban Accident Analysis&amp;R&amp;"Tahoma,Regular"&amp;9Page &amp;P</oddFooter>
    <firstFooter>&amp;L&amp;"Tahoma,Regular"&amp;9TIB Urban Accident Analysis&amp;R&amp;"Tahoma,Regular"&amp;9Page &amp;P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432"/>
  <sheetViews>
    <sheetView workbookViewId="0">
      <selection activeCell="A30" sqref="A30"/>
    </sheetView>
  </sheetViews>
  <sheetFormatPr baseColWidth="10" defaultColWidth="11" defaultRowHeight="14"/>
  <cols>
    <col min="1" max="1" width="18.6640625" style="247" customWidth="1"/>
    <col min="2" max="2" width="6.6640625" style="247" bestFit="1" customWidth="1"/>
    <col min="3" max="3" width="8.83203125" style="247" bestFit="1" customWidth="1"/>
    <col min="4" max="4" width="7.6640625" style="238" customWidth="1"/>
    <col min="5" max="5" width="14" style="246" bestFit="1" customWidth="1"/>
    <col min="6" max="6" width="18.33203125" style="246" bestFit="1" customWidth="1"/>
    <col min="7" max="7" width="13.33203125" style="246" bestFit="1" customWidth="1"/>
    <col min="8" max="8" width="12" style="246" bestFit="1" customWidth="1"/>
    <col min="9" max="9" width="11" style="246" customWidth="1"/>
    <col min="10" max="10" width="11" style="247" customWidth="1"/>
    <col min="11" max="11" width="34.83203125" style="247" bestFit="1" customWidth="1"/>
    <col min="12" max="12" width="34.83203125" style="247" customWidth="1"/>
    <col min="13" max="13" width="10.6640625" style="247" bestFit="1" customWidth="1"/>
    <col min="14" max="14" width="47" style="247" bestFit="1" customWidth="1"/>
    <col min="15" max="15" width="16.83203125" style="247" bestFit="1" customWidth="1"/>
    <col min="16" max="16" width="6.33203125" style="247" customWidth="1"/>
    <col min="17" max="17" width="53" style="247" bestFit="1" customWidth="1"/>
    <col min="18" max="18" width="32.6640625" style="247" bestFit="1" customWidth="1"/>
    <col min="19" max="19" width="11" style="247" customWidth="1"/>
    <col min="20" max="20" width="29.33203125" style="247" bestFit="1" customWidth="1"/>
    <col min="21" max="21" width="22.6640625" style="247" bestFit="1" customWidth="1"/>
    <col min="22" max="22" width="67" style="247" customWidth="1"/>
    <col min="23" max="23" width="57.6640625" style="247" bestFit="1" customWidth="1"/>
    <col min="24" max="24" width="11.6640625" style="247" bestFit="1" customWidth="1"/>
    <col min="25" max="25" width="24.33203125" style="247" bestFit="1" customWidth="1"/>
    <col min="26" max="26" width="82.83203125" style="247" bestFit="1" customWidth="1"/>
    <col min="27" max="27" width="11.33203125" style="247" bestFit="1" customWidth="1"/>
    <col min="28" max="28" width="22.83203125" style="247" bestFit="1" customWidth="1"/>
    <col min="29" max="29" width="11.83203125" style="247" customWidth="1"/>
    <col min="30" max="16384" width="11" style="247"/>
  </cols>
  <sheetData>
    <row r="1" spans="1:29" ht="24.75" customHeight="1">
      <c r="A1" s="261" t="s">
        <v>685</v>
      </c>
      <c r="I1" s="236"/>
      <c r="J1" s="247" t="s">
        <v>145</v>
      </c>
      <c r="K1" s="247" t="s">
        <v>339</v>
      </c>
      <c r="M1" s="247" t="s">
        <v>360</v>
      </c>
      <c r="N1" s="247" t="s">
        <v>365</v>
      </c>
      <c r="O1" s="247" t="s">
        <v>336</v>
      </c>
      <c r="P1" s="247">
        <v>0</v>
      </c>
      <c r="Q1" s="247" t="s">
        <v>524</v>
      </c>
      <c r="R1" s="247" t="s">
        <v>371</v>
      </c>
      <c r="S1" s="247" t="s">
        <v>358</v>
      </c>
      <c r="T1" s="247" t="s">
        <v>559</v>
      </c>
      <c r="U1" s="247" t="s">
        <v>636</v>
      </c>
      <c r="V1" s="247" t="s">
        <v>526</v>
      </c>
      <c r="W1" s="247" t="s">
        <v>541</v>
      </c>
      <c r="X1" s="243" t="s">
        <v>549</v>
      </c>
      <c r="Y1" s="243" t="s">
        <v>550</v>
      </c>
      <c r="Z1" s="247" t="s">
        <v>525</v>
      </c>
    </row>
    <row r="2" spans="1:29">
      <c r="A2" s="237" t="s">
        <v>332</v>
      </c>
      <c r="B2" s="235" t="s">
        <v>536</v>
      </c>
      <c r="C2" s="235" t="s">
        <v>534</v>
      </c>
      <c r="D2" s="226" t="s">
        <v>334</v>
      </c>
      <c r="E2" s="236" t="s">
        <v>543</v>
      </c>
      <c r="F2" s="236" t="s">
        <v>544</v>
      </c>
      <c r="G2" s="236" t="s">
        <v>545</v>
      </c>
      <c r="H2" s="234"/>
      <c r="I2" s="234"/>
      <c r="J2" s="247" t="s">
        <v>146</v>
      </c>
      <c r="K2" s="247" t="s">
        <v>340</v>
      </c>
      <c r="M2" s="247" t="s">
        <v>361</v>
      </c>
      <c r="N2" s="247" t="s">
        <v>366</v>
      </c>
      <c r="O2" s="247" t="s">
        <v>337</v>
      </c>
      <c r="P2" s="233">
        <v>1</v>
      </c>
      <c r="Q2" s="247" t="s">
        <v>529</v>
      </c>
      <c r="R2" s="247" t="s">
        <v>372</v>
      </c>
      <c r="S2" s="247" t="s">
        <v>318</v>
      </c>
      <c r="T2" s="247" t="s">
        <v>561</v>
      </c>
      <c r="U2" s="247" t="s">
        <v>299</v>
      </c>
      <c r="V2" s="244" t="s">
        <v>219</v>
      </c>
      <c r="W2" s="247" t="s">
        <v>540</v>
      </c>
      <c r="X2" s="245" t="s">
        <v>551</v>
      </c>
      <c r="Y2" s="243" t="s">
        <v>551</v>
      </c>
      <c r="Z2" s="247" t="s">
        <v>306</v>
      </c>
      <c r="AA2" s="247" t="s">
        <v>98</v>
      </c>
      <c r="AB2" s="247" t="str">
        <f>IF(_seg1&lt;&gt;"","Segment 1:" &amp;_seg1,"" )</f>
        <v/>
      </c>
      <c r="AC2" s="247" t="str">
        <f t="array" ref="AC2">IFERROR(INDEX($AB$2:$AB$26,SMALL(IF($AB$2:$AB$26&lt;&gt;"",ROW($AB$1:$AB$25),""),ROW(AB1))),"")</f>
        <v/>
      </c>
    </row>
    <row r="3" spans="1:29" ht="15">
      <c r="A3" s="258" t="s">
        <v>378</v>
      </c>
      <c r="B3" s="259">
        <v>16760</v>
      </c>
      <c r="C3" s="259">
        <v>908.71699999999998</v>
      </c>
      <c r="D3" s="257">
        <v>0.9</v>
      </c>
      <c r="E3" s="260" t="s">
        <v>682</v>
      </c>
      <c r="F3" s="260" t="s">
        <v>683</v>
      </c>
      <c r="G3" s="260" t="s">
        <v>684</v>
      </c>
      <c r="H3" s="234" t="s">
        <v>205</v>
      </c>
      <c r="I3" s="234"/>
      <c r="K3" s="247" t="s">
        <v>341</v>
      </c>
      <c r="M3" s="247" t="s">
        <v>362</v>
      </c>
      <c r="N3" s="247" t="s">
        <v>367</v>
      </c>
      <c r="O3" s="247" t="s">
        <v>537</v>
      </c>
      <c r="P3" s="233">
        <v>2</v>
      </c>
      <c r="Q3" s="247" t="s">
        <v>528</v>
      </c>
      <c r="R3" s="247" t="s">
        <v>373</v>
      </c>
      <c r="T3" s="247" t="s">
        <v>560</v>
      </c>
      <c r="U3" s="247" t="s">
        <v>64</v>
      </c>
      <c r="V3" s="244" t="s">
        <v>220</v>
      </c>
      <c r="W3" s="247" t="s">
        <v>539</v>
      </c>
      <c r="X3" s="245" t="s">
        <v>552</v>
      </c>
      <c r="Y3" s="245" t="s">
        <v>197</v>
      </c>
      <c r="Z3" s="247" t="s">
        <v>307</v>
      </c>
      <c r="AA3" s="247" t="s">
        <v>99</v>
      </c>
      <c r="AB3" s="247" t="str">
        <f>IF(_seg2&lt;&gt;"","Segment 2:" &amp;_seg2,"" )</f>
        <v/>
      </c>
      <c r="AC3" s="247" t="str">
        <f t="array" ref="AC3">IFERROR(INDEX($AB$2:$AB$26,SMALL(IF($AB$2:$AB$26&lt;&gt;"",ROW($AB$1:$AB$25),""),ROW(AB2))),"")</f>
        <v/>
      </c>
    </row>
    <row r="4" spans="1:29" ht="15">
      <c r="A4" s="258" t="s">
        <v>383</v>
      </c>
      <c r="B4" s="259">
        <v>9085</v>
      </c>
      <c r="C4" s="259">
        <v>586.97400000000005</v>
      </c>
      <c r="D4" s="257">
        <v>0.9</v>
      </c>
      <c r="E4" s="260" t="s">
        <v>644</v>
      </c>
      <c r="F4" s="260" t="s">
        <v>645</v>
      </c>
      <c r="G4" s="260" t="s">
        <v>646</v>
      </c>
      <c r="H4" s="239">
        <f>IF(cn_only&lt;&gt;"",IF(cn_only="yes",0.2,0.3),0.3)</f>
        <v>0.3</v>
      </c>
      <c r="I4" s="234"/>
      <c r="K4" s="247" t="s">
        <v>342</v>
      </c>
      <c r="M4" s="247" t="s">
        <v>338</v>
      </c>
      <c r="N4" s="247" t="s">
        <v>368</v>
      </c>
      <c r="O4" s="247" t="s">
        <v>338</v>
      </c>
      <c r="P4" s="233">
        <v>3</v>
      </c>
      <c r="Q4" s="247" t="s">
        <v>530</v>
      </c>
      <c r="R4" s="247" t="s">
        <v>374</v>
      </c>
      <c r="T4" s="247" t="s">
        <v>562</v>
      </c>
      <c r="U4" s="247" t="s">
        <v>300</v>
      </c>
      <c r="V4" s="244" t="s">
        <v>221</v>
      </c>
      <c r="W4" s="247" t="s">
        <v>542</v>
      </c>
      <c r="X4" s="245"/>
      <c r="Y4" s="245" t="s">
        <v>198</v>
      </c>
      <c r="Z4" s="247" t="s">
        <v>308</v>
      </c>
      <c r="AA4" s="247" t="s">
        <v>100</v>
      </c>
      <c r="AB4" s="247" t="str">
        <f>IF(_Seg3&lt;&gt;"","Segment 3:" &amp;_Seg3,"" )</f>
        <v/>
      </c>
      <c r="AC4" s="247" t="str">
        <f t="array" ref="AC4">IFERROR(INDEX($AB$2:$AB$26,SMALL(IF($AB$2:$AB$26&lt;&gt;"",ROW($AB$1:$AB$25),""),ROW(AB3))),"")</f>
        <v/>
      </c>
    </row>
    <row r="5" spans="1:29" ht="15">
      <c r="A5" s="258" t="s">
        <v>379</v>
      </c>
      <c r="B5" s="259">
        <v>16990</v>
      </c>
      <c r="C5" s="259">
        <v>3289.7629999999999</v>
      </c>
      <c r="D5" s="257">
        <v>0.8</v>
      </c>
      <c r="E5" s="260" t="s">
        <v>682</v>
      </c>
      <c r="F5" s="260" t="s">
        <v>683</v>
      </c>
      <c r="G5" s="260" t="s">
        <v>684</v>
      </c>
      <c r="H5" s="238"/>
      <c r="I5" s="234"/>
      <c r="K5" s="247" t="s">
        <v>343</v>
      </c>
      <c r="N5" s="247" t="s">
        <v>369</v>
      </c>
      <c r="P5" s="233">
        <v>4</v>
      </c>
      <c r="Q5" s="247" t="s">
        <v>527</v>
      </c>
      <c r="T5" s="247" t="s">
        <v>563</v>
      </c>
      <c r="U5" s="247" t="s">
        <v>302</v>
      </c>
      <c r="V5" s="247" t="s">
        <v>222</v>
      </c>
      <c r="X5" s="245"/>
      <c r="Y5" s="245" t="s">
        <v>199</v>
      </c>
      <c r="Z5" s="247" t="s">
        <v>309</v>
      </c>
      <c r="AA5" s="247" t="s">
        <v>101</v>
      </c>
      <c r="AB5" s="247" t="str">
        <f>IF(_Seg4&lt;&gt;"","Segment 4:" &amp;_Seg4,"" )</f>
        <v/>
      </c>
      <c r="AC5" s="247" t="str">
        <f t="array" ref="AC5">IFERROR(INDEX($AB$2:$AB$26,SMALL(IF($AB$2:$AB$26&lt;&gt;"",ROW($AB$1:$AB$25),""),ROW(AB4))),"")</f>
        <v/>
      </c>
    </row>
    <row r="6" spans="1:29" ht="15">
      <c r="A6" s="258" t="s">
        <v>380</v>
      </c>
      <c r="B6" s="259">
        <v>19300</v>
      </c>
      <c r="C6" s="259">
        <v>2497.67</v>
      </c>
      <c r="D6" s="257">
        <v>0.85</v>
      </c>
      <c r="E6" s="260" t="s">
        <v>647</v>
      </c>
      <c r="F6" s="260" t="s">
        <v>648</v>
      </c>
      <c r="G6" s="260" t="s">
        <v>649</v>
      </c>
      <c r="H6" s="234"/>
      <c r="I6" s="234"/>
      <c r="K6" s="247" t="s">
        <v>335</v>
      </c>
      <c r="N6" s="247" t="s">
        <v>370</v>
      </c>
      <c r="P6" s="233">
        <v>5</v>
      </c>
      <c r="R6" s="242"/>
      <c r="S6" s="242"/>
      <c r="T6" s="247" t="s">
        <v>603</v>
      </c>
      <c r="U6" s="247" t="s">
        <v>301</v>
      </c>
      <c r="X6" s="245"/>
      <c r="Y6" s="245" t="s">
        <v>200</v>
      </c>
      <c r="Z6" s="247" t="s">
        <v>276</v>
      </c>
      <c r="AA6" s="247" t="s">
        <v>96</v>
      </c>
      <c r="AB6" s="247" t="str">
        <f>IF(_int1&lt;&gt;"","Intersection 1:" &amp;_int1,"" )</f>
        <v/>
      </c>
      <c r="AC6" s="247" t="str">
        <f t="array" ref="AC6">IFERROR(INDEX($AB$2:$AB$26,SMALL(IF($AB$2:$AB$26&lt;&gt;"",ROW($AB$1:$AB$25),""),ROW(AB5))),"")</f>
        <v/>
      </c>
    </row>
    <row r="7" spans="1:29" ht="15">
      <c r="A7" s="258" t="s">
        <v>381</v>
      </c>
      <c r="B7" s="259">
        <v>12477</v>
      </c>
      <c r="C7" s="259">
        <v>1178.9000000000001</v>
      </c>
      <c r="D7" s="257">
        <v>0.85</v>
      </c>
      <c r="E7" s="260" t="s">
        <v>652</v>
      </c>
      <c r="F7" s="260" t="s">
        <v>653</v>
      </c>
      <c r="G7" s="260" t="s">
        <v>654</v>
      </c>
      <c r="H7" s="234"/>
      <c r="I7" s="234"/>
      <c r="O7" s="247" t="s">
        <v>213</v>
      </c>
      <c r="P7" s="233">
        <v>6</v>
      </c>
      <c r="Q7" s="227" t="s">
        <v>556</v>
      </c>
      <c r="R7" s="242"/>
      <c r="S7" s="242"/>
      <c r="T7" s="247" t="s">
        <v>604</v>
      </c>
      <c r="U7" s="247" t="s">
        <v>570</v>
      </c>
      <c r="V7" s="247" t="s">
        <v>566</v>
      </c>
      <c r="X7" s="245"/>
      <c r="Y7" s="245"/>
      <c r="AA7" s="247" t="s">
        <v>97</v>
      </c>
      <c r="AB7" s="247" t="str">
        <f>IF(_int2&lt;&gt;"","Intersection 2:" &amp;_int2,"" )</f>
        <v/>
      </c>
      <c r="AC7" s="247" t="str">
        <f t="array" ref="AC7">IFERROR(INDEX($AB$2:$AB$26,SMALL(IF($AB$2:$AB$26&lt;&gt;"",ROW($AB$1:$AB$25),""),ROW(AB6))),"")</f>
        <v/>
      </c>
    </row>
    <row r="8" spans="1:29" ht="15">
      <c r="A8" s="258" t="s">
        <v>382</v>
      </c>
      <c r="B8" s="259">
        <v>80615</v>
      </c>
      <c r="C8" s="259">
        <v>10559.076800000001</v>
      </c>
      <c r="D8" s="257">
        <v>0.8</v>
      </c>
      <c r="E8" s="260" t="s">
        <v>647</v>
      </c>
      <c r="F8" s="260" t="s">
        <v>648</v>
      </c>
      <c r="G8" s="260" t="s">
        <v>649</v>
      </c>
      <c r="H8" s="234"/>
      <c r="I8" s="234"/>
      <c r="M8" s="247" t="s">
        <v>287</v>
      </c>
      <c r="O8" s="247" t="s">
        <v>214</v>
      </c>
      <c r="Q8" s="227" t="s">
        <v>557</v>
      </c>
      <c r="R8" s="242"/>
      <c r="S8" s="242"/>
      <c r="T8" s="242"/>
      <c r="U8" s="247" t="s">
        <v>637</v>
      </c>
      <c r="V8" s="247" t="s">
        <v>269</v>
      </c>
      <c r="X8" s="231"/>
      <c r="Y8" s="245"/>
      <c r="Z8" s="247" t="s">
        <v>312</v>
      </c>
      <c r="AA8" s="247" t="s">
        <v>102</v>
      </c>
      <c r="AB8" s="247" t="str">
        <f>IF(_Int3&lt;&gt;"","Intersection 3:" &amp;_Int3,"" )</f>
        <v/>
      </c>
      <c r="AC8" s="247" t="str">
        <f t="array" ref="AC8">IFERROR(INDEX($AB$2:$AB$26,SMALL(IF($AB$2:$AB$26&lt;&gt;"",ROW($AB$1:$AB$25),""),ROW(AB7))),"")</f>
        <v/>
      </c>
    </row>
    <row r="9" spans="1:29" ht="15">
      <c r="A9" s="258" t="s">
        <v>567</v>
      </c>
      <c r="B9" s="259">
        <v>24320</v>
      </c>
      <c r="C9" s="259">
        <v>7542.1540000000005</v>
      </c>
      <c r="D9" s="257">
        <v>0.8</v>
      </c>
      <c r="E9" s="260" t="s">
        <v>682</v>
      </c>
      <c r="F9" s="260" t="s">
        <v>683</v>
      </c>
      <c r="G9" s="260" t="s">
        <v>684</v>
      </c>
      <c r="H9" s="234"/>
      <c r="I9" s="234"/>
      <c r="K9" s="247" t="s">
        <v>513</v>
      </c>
      <c r="M9" s="247" t="s">
        <v>288</v>
      </c>
      <c r="O9" s="247" t="s">
        <v>215</v>
      </c>
      <c r="Q9" s="227" t="s">
        <v>373</v>
      </c>
      <c r="R9" s="242"/>
      <c r="S9" s="242"/>
      <c r="T9" s="242"/>
      <c r="U9" s="247" t="s">
        <v>303</v>
      </c>
      <c r="V9" s="247" t="s">
        <v>270</v>
      </c>
      <c r="Y9" s="231"/>
      <c r="Z9" s="247" t="s">
        <v>313</v>
      </c>
      <c r="AA9" s="247" t="s">
        <v>103</v>
      </c>
      <c r="AB9" s="247" t="str">
        <f>IF(_Int4&lt;&gt;"","Intersection 4:" &amp;_Int4,"" )</f>
        <v/>
      </c>
      <c r="AC9" s="247" t="str">
        <f t="array" ref="AC9">IFERROR(INDEX($AB$2:$AB$26,SMALL(IF($AB$2:$AB$26&lt;&gt;"",ROW($AB$1:$AB$25),""),ROW(AB8))),"")</f>
        <v/>
      </c>
    </row>
    <row r="10" spans="1:29" ht="15">
      <c r="A10" s="258" t="s">
        <v>568</v>
      </c>
      <c r="B10" s="259">
        <v>20890</v>
      </c>
      <c r="C10" s="259">
        <v>2033.2729999999999</v>
      </c>
      <c r="D10" s="257">
        <v>0.85</v>
      </c>
      <c r="E10" s="260" t="s">
        <v>682</v>
      </c>
      <c r="F10" s="260" t="s">
        <v>683</v>
      </c>
      <c r="G10" s="260" t="s">
        <v>684</v>
      </c>
      <c r="H10" s="234"/>
      <c r="I10" s="234"/>
      <c r="K10" s="247" t="s">
        <v>514</v>
      </c>
      <c r="M10" s="247" t="s">
        <v>338</v>
      </c>
      <c r="O10" s="247" t="s">
        <v>216</v>
      </c>
      <c r="Q10" s="230" t="s">
        <v>558</v>
      </c>
      <c r="R10" s="229"/>
      <c r="S10" s="229"/>
      <c r="T10" s="229"/>
      <c r="U10" s="247" t="s">
        <v>63</v>
      </c>
      <c r="V10" s="247" t="s">
        <v>271</v>
      </c>
      <c r="Z10" s="247" t="s">
        <v>314</v>
      </c>
      <c r="AA10" s="247" t="s">
        <v>104</v>
      </c>
      <c r="AB10" s="247" t="str">
        <f>IF(_Int5&lt;&gt;"","Intersection 5:" &amp;_Int5,"" )</f>
        <v/>
      </c>
      <c r="AC10" s="247" t="str">
        <f t="array" ref="AC10">IFERROR(INDEX($AB$2:$AB$26,SMALL(IF($AB$2:$AB$26&lt;&gt;"",ROW($AB$1:$AB$25),""),ROW(AB9))),"")</f>
        <v/>
      </c>
    </row>
    <row r="11" spans="1:29" ht="15">
      <c r="A11" s="258" t="s">
        <v>394</v>
      </c>
      <c r="B11" s="259">
        <v>142400</v>
      </c>
      <c r="C11" s="259">
        <v>56347.942999999999</v>
      </c>
      <c r="D11" s="257">
        <v>0.8</v>
      </c>
      <c r="E11" s="260" t="s">
        <v>647</v>
      </c>
      <c r="F11" s="260" t="s">
        <v>648</v>
      </c>
      <c r="G11" s="260" t="s">
        <v>649</v>
      </c>
      <c r="H11" s="234"/>
      <c r="I11" s="234"/>
      <c r="K11" s="247" t="s">
        <v>516</v>
      </c>
      <c r="Q11" s="229"/>
      <c r="U11" s="247" t="s">
        <v>569</v>
      </c>
      <c r="Z11" s="247" t="s">
        <v>315</v>
      </c>
      <c r="AA11" s="247" t="s">
        <v>105</v>
      </c>
      <c r="AB11" s="247" t="str">
        <f>IF(_Int6&lt;&gt;"","Intersection 6:" &amp;_Int6,"" )</f>
        <v/>
      </c>
      <c r="AC11" s="247" t="str">
        <f t="array" ref="AC11">IFERROR(INDEX($AB$2:$AB$26,SMALL(IF($AB$2:$AB$26&lt;&gt;"",ROW($AB$1:$AB$25),""),ROW(AB10))),"")</f>
        <v/>
      </c>
    </row>
    <row r="12" spans="1:29" ht="15">
      <c r="A12" s="258" t="s">
        <v>395</v>
      </c>
      <c r="B12" s="259">
        <v>88500</v>
      </c>
      <c r="C12" s="259">
        <v>10821.25</v>
      </c>
      <c r="D12" s="257">
        <v>0.8</v>
      </c>
      <c r="E12" s="260" t="s">
        <v>682</v>
      </c>
      <c r="F12" s="260" t="s">
        <v>683</v>
      </c>
      <c r="G12" s="260" t="s">
        <v>684</v>
      </c>
      <c r="H12" s="234"/>
      <c r="I12" s="234"/>
      <c r="K12" s="247" t="s">
        <v>515</v>
      </c>
      <c r="Q12" s="229" t="s">
        <v>30</v>
      </c>
      <c r="R12" s="241"/>
      <c r="S12" s="241"/>
      <c r="T12" s="241"/>
      <c r="U12" s="247" t="s">
        <v>92</v>
      </c>
      <c r="Z12" s="247" t="s">
        <v>316</v>
      </c>
      <c r="AA12" s="247" t="s">
        <v>106</v>
      </c>
      <c r="AB12" s="247" t="str">
        <f>IF(_Int7&lt;&gt;"","Intersection 7:" &amp;_Int7,"" )</f>
        <v/>
      </c>
      <c r="AC12" s="247" t="str">
        <f t="array" ref="AC12">IFERROR(INDEX($AB$2:$AB$26,SMALL(IF($AB$2:$AB$26&lt;&gt;"",ROW($AB$1:$AB$25),""),ROW(AB11))),"")</f>
        <v/>
      </c>
    </row>
    <row r="13" spans="1:29" ht="15">
      <c r="A13" s="258" t="s">
        <v>396</v>
      </c>
      <c r="B13" s="259">
        <v>23555</v>
      </c>
      <c r="C13" s="259">
        <v>4233.6719999999996</v>
      </c>
      <c r="D13" s="257">
        <v>0.8</v>
      </c>
      <c r="E13" s="260" t="s">
        <v>652</v>
      </c>
      <c r="F13" s="260" t="s">
        <v>653</v>
      </c>
      <c r="G13" s="260" t="s">
        <v>654</v>
      </c>
      <c r="H13" s="234"/>
      <c r="I13" s="234"/>
      <c r="K13" s="247" t="s">
        <v>510</v>
      </c>
      <c r="N13" s="247" t="s">
        <v>338</v>
      </c>
      <c r="Q13" s="247" t="s">
        <v>31</v>
      </c>
      <c r="R13" s="241"/>
      <c r="S13" s="241"/>
      <c r="T13" s="241"/>
      <c r="Z13" s="247" t="s">
        <v>277</v>
      </c>
      <c r="AA13" s="247" t="s">
        <v>107</v>
      </c>
      <c r="AB13" s="247" t="str">
        <f>IF(_Int8&lt;&gt;"","Intersection 8:" &amp;_Int8,"" )</f>
        <v/>
      </c>
      <c r="AC13" s="247" t="str">
        <f t="array" ref="AC13">IFERROR(INDEX($AB$2:$AB$26,SMALL(IF($AB$2:$AB$26&lt;&gt;"",ROW($AB$1:$AB$25),""),ROW(AB12))),"")</f>
        <v/>
      </c>
    </row>
    <row r="14" spans="1:29" ht="15">
      <c r="A14" s="258" t="s">
        <v>663</v>
      </c>
      <c r="B14" s="259">
        <v>5315</v>
      </c>
      <c r="C14" s="259">
        <v>867.71400000000006</v>
      </c>
      <c r="D14" s="257">
        <v>0.9</v>
      </c>
      <c r="E14" s="260" t="s">
        <v>682</v>
      </c>
      <c r="F14" s="260" t="s">
        <v>683</v>
      </c>
      <c r="G14" s="260" t="s">
        <v>684</v>
      </c>
      <c r="H14" s="234"/>
      <c r="I14" s="234"/>
      <c r="K14" s="247" t="s">
        <v>511</v>
      </c>
      <c r="N14" s="247" t="s">
        <v>207</v>
      </c>
      <c r="Q14" s="247" t="s">
        <v>32</v>
      </c>
      <c r="R14" s="241"/>
      <c r="S14" s="241"/>
      <c r="T14" s="241"/>
      <c r="U14" s="241"/>
      <c r="AA14" s="247" t="s">
        <v>108</v>
      </c>
      <c r="AB14" s="247" t="str">
        <f>IF(_Int9&lt;&gt;"","Intersection 9:" &amp;_Int9,"" )</f>
        <v/>
      </c>
      <c r="AC14" s="247" t="str">
        <f t="array" ref="AC14">IFERROR(INDEX($AB$2:$AB$26,SMALL(IF($AB$2:$AB$26&lt;&gt;"",ROW($AB$1:$AB$25),""),ROW(AB13))),"")</f>
        <v/>
      </c>
    </row>
    <row r="15" spans="1:29" ht="15">
      <c r="A15" s="258" t="s">
        <v>397</v>
      </c>
      <c r="B15" s="259">
        <v>20940</v>
      </c>
      <c r="C15" s="259">
        <v>2683.904</v>
      </c>
      <c r="D15" s="257">
        <v>0.8</v>
      </c>
      <c r="E15" s="260" t="s">
        <v>647</v>
      </c>
      <c r="F15" s="260" t="s">
        <v>648</v>
      </c>
      <c r="G15" s="260" t="s">
        <v>649</v>
      </c>
      <c r="H15" s="234"/>
      <c r="I15" s="234"/>
      <c r="K15" s="247" t="s">
        <v>512</v>
      </c>
      <c r="N15" s="247" t="s">
        <v>208</v>
      </c>
      <c r="R15" s="240"/>
      <c r="S15" s="240"/>
      <c r="T15" s="240"/>
      <c r="U15" s="241"/>
      <c r="AA15" s="247" t="s">
        <v>109</v>
      </c>
      <c r="AB15" s="247" t="str">
        <f>IF(_Int10&lt;&gt;"","Intersection 10:" &amp;_Int10,"" )</f>
        <v/>
      </c>
      <c r="AC15" s="247" t="str">
        <f t="array" ref="AC15">IFERROR(INDEX($AB$2:$AB$26,SMALL(IF($AB$2:$AB$26&lt;&gt;"",ROW($AB$1:$AB$25),""),ROW(AB14))),"")</f>
        <v/>
      </c>
    </row>
    <row r="16" spans="1:29" ht="15">
      <c r="A16" s="258" t="s">
        <v>398</v>
      </c>
      <c r="B16" s="259">
        <v>45260</v>
      </c>
      <c r="C16" s="259">
        <v>9878.5529999999999</v>
      </c>
      <c r="D16" s="257">
        <v>0.8</v>
      </c>
      <c r="E16" s="260" t="s">
        <v>647</v>
      </c>
      <c r="F16" s="260" t="s">
        <v>648</v>
      </c>
      <c r="G16" s="260" t="s">
        <v>649</v>
      </c>
      <c r="H16" s="234"/>
      <c r="I16" s="234"/>
      <c r="U16" s="241"/>
      <c r="AA16" s="247" t="s">
        <v>110</v>
      </c>
      <c r="AB16" s="247" t="str">
        <f>IF(_Int11&lt;&gt;"","Intersection 11:" &amp;_Int11,"" )</f>
        <v/>
      </c>
      <c r="AC16" s="247" t="str">
        <f t="array" ref="AC16">IFERROR(INDEX($AB$2:$AB$26,SMALL(IF($AB$2:$AB$26&lt;&gt;"",ROW($AB$1:$AB$25),""),ROW(AB15))),"")</f>
        <v/>
      </c>
    </row>
    <row r="17" spans="1:29" ht="15">
      <c r="A17" s="258" t="s">
        <v>399</v>
      </c>
      <c r="B17" s="259">
        <v>40630</v>
      </c>
      <c r="C17" s="259">
        <v>3073.4989999999998</v>
      </c>
      <c r="D17" s="257">
        <v>0.8</v>
      </c>
      <c r="E17" s="260" t="s">
        <v>682</v>
      </c>
      <c r="F17" s="260" t="s">
        <v>683</v>
      </c>
      <c r="G17" s="260" t="s">
        <v>684</v>
      </c>
      <c r="H17" s="234"/>
      <c r="I17" s="234"/>
      <c r="U17" s="240"/>
      <c r="AA17" s="247" t="s">
        <v>111</v>
      </c>
      <c r="AB17" s="247" t="str">
        <f>IF(_Int12&lt;&gt;"","Intersection 12:" &amp;_Int12,"" )</f>
        <v/>
      </c>
      <c r="AC17" s="247" t="str">
        <f t="array" ref="AC17">IFERROR(INDEX($AB$2:$AB$26,SMALL(IF($AB$2:$AB$26&lt;&gt;"",ROW($AB$1:$AB$25),""),ROW(AB16))),"")</f>
        <v/>
      </c>
    </row>
    <row r="18" spans="1:29" ht="15">
      <c r="A18" s="258" t="s">
        <v>400</v>
      </c>
      <c r="B18" s="259">
        <v>6605</v>
      </c>
      <c r="C18" s="259">
        <v>1180.923</v>
      </c>
      <c r="D18" s="257">
        <v>0.85</v>
      </c>
      <c r="E18" s="260" t="s">
        <v>647</v>
      </c>
      <c r="F18" s="260" t="s">
        <v>648</v>
      </c>
      <c r="G18" s="260" t="s">
        <v>649</v>
      </c>
      <c r="H18" s="234"/>
      <c r="I18" s="234"/>
      <c r="K18" s="247" t="s">
        <v>241</v>
      </c>
      <c r="AA18" s="247" t="s">
        <v>112</v>
      </c>
      <c r="AB18" s="247" t="str">
        <f>IF(_Int13&lt;&gt;"","Intersection 13:" &amp;_Int13,"" )</f>
        <v/>
      </c>
      <c r="AC18" s="247" t="str">
        <f t="array" ref="AC18">IFERROR(INDEX($AB$2:$AB$26,SMALL(IF($AB$2:$AB$26&lt;&gt;"",ROW($AB$1:$AB$25),""),ROW(AB17))),"")</f>
        <v/>
      </c>
    </row>
    <row r="19" spans="1:29" ht="15">
      <c r="A19" s="258" t="s">
        <v>401</v>
      </c>
      <c r="B19" s="259">
        <v>51850</v>
      </c>
      <c r="C19" s="259">
        <v>6328.88</v>
      </c>
      <c r="D19" s="257">
        <v>0.8</v>
      </c>
      <c r="E19" s="260" t="s">
        <v>647</v>
      </c>
      <c r="F19" s="260" t="s">
        <v>648</v>
      </c>
      <c r="G19" s="260" t="s">
        <v>649</v>
      </c>
      <c r="H19" s="234"/>
      <c r="I19" s="234"/>
      <c r="K19" s="247" t="s">
        <v>238</v>
      </c>
      <c r="N19" s="247" t="s">
        <v>166</v>
      </c>
      <c r="AA19" s="247" t="s">
        <v>113</v>
      </c>
      <c r="AB19" s="247" t="str">
        <f>IF(_Int14&lt;&gt;"","Intersection 14:" &amp;_Int14,"" )</f>
        <v/>
      </c>
      <c r="AC19" s="247" t="str">
        <f t="array" ref="AC19">IFERROR(INDEX($AB$2:$AB$26,SMALL(IF($AB$2:$AB$26&lt;&gt;"",ROW($AB$1:$AB$25),""),ROW(AB18))),"")</f>
        <v/>
      </c>
    </row>
    <row r="20" spans="1:29" ht="15">
      <c r="A20" s="258" t="s">
        <v>402</v>
      </c>
      <c r="B20" s="259">
        <v>9025</v>
      </c>
      <c r="C20" s="259">
        <v>1427.8340000000001</v>
      </c>
      <c r="D20" s="257">
        <v>0.85</v>
      </c>
      <c r="E20" s="260" t="s">
        <v>682</v>
      </c>
      <c r="F20" s="260" t="s">
        <v>683</v>
      </c>
      <c r="G20" s="260" t="s">
        <v>684</v>
      </c>
      <c r="H20" s="234"/>
      <c r="I20" s="234"/>
      <c r="K20" s="247" t="s">
        <v>158</v>
      </c>
      <c r="N20" s="247" t="s">
        <v>167</v>
      </c>
      <c r="Q20" s="247" t="s">
        <v>40</v>
      </c>
      <c r="AA20" s="247" t="s">
        <v>114</v>
      </c>
      <c r="AB20" s="247" t="str">
        <f>IF(_Int15&lt;&gt;"","Intersection 15:" &amp;_Int15,"" )</f>
        <v/>
      </c>
      <c r="AC20" s="247" t="str">
        <f t="array" ref="AC20">IFERROR(INDEX($AB$2:$AB$26,SMALL(IF($AB$2:$AB$26&lt;&gt;"",ROW($AB$1:$AB$25),""),ROW(AB19))),"")</f>
        <v/>
      </c>
    </row>
    <row r="21" spans="1:29" ht="15">
      <c r="A21" s="258" t="s">
        <v>403</v>
      </c>
      <c r="B21" s="259">
        <v>23770</v>
      </c>
      <c r="C21" s="259">
        <v>4151.1409999999996</v>
      </c>
      <c r="D21" s="257">
        <v>0.8</v>
      </c>
      <c r="E21" s="260" t="s">
        <v>682</v>
      </c>
      <c r="F21" s="260" t="s">
        <v>683</v>
      </c>
      <c r="G21" s="260" t="s">
        <v>684</v>
      </c>
      <c r="H21" s="234"/>
      <c r="I21" s="234"/>
      <c r="K21" s="247" t="s">
        <v>239</v>
      </c>
      <c r="L21" s="247" t="s">
        <v>593</v>
      </c>
      <c r="N21" s="247" t="s">
        <v>59</v>
      </c>
      <c r="Q21" s="247" t="s">
        <v>41</v>
      </c>
      <c r="AA21" s="247" t="s">
        <v>115</v>
      </c>
      <c r="AB21" s="247" t="str">
        <f>IF(_Int16&lt;&gt;"","Intersection 16:" &amp;_Int16,"" )</f>
        <v/>
      </c>
      <c r="AC21" s="247" t="str">
        <f t="array" ref="AC21">IFERROR(INDEX($AB$2:$AB$26,SMALL(IF($AB$2:$AB$26&lt;&gt;"",ROW($AB$1:$AB$25),""),ROW(AB20))),"")</f>
        <v/>
      </c>
    </row>
    <row r="22" spans="1:29" ht="15">
      <c r="A22" s="258" t="s">
        <v>404</v>
      </c>
      <c r="B22" s="259">
        <v>17060</v>
      </c>
      <c r="C22" s="259">
        <v>1059.99</v>
      </c>
      <c r="D22" s="257">
        <v>0.85</v>
      </c>
      <c r="E22" s="260" t="s">
        <v>682</v>
      </c>
      <c r="F22" s="260" t="s">
        <v>683</v>
      </c>
      <c r="G22" s="260" t="s">
        <v>684</v>
      </c>
      <c r="H22" s="234"/>
      <c r="I22" s="234"/>
      <c r="K22" s="247" t="s">
        <v>240</v>
      </c>
      <c r="L22" s="247" t="s">
        <v>573</v>
      </c>
      <c r="N22" s="247" t="s">
        <v>165</v>
      </c>
      <c r="Q22" s="247" t="s">
        <v>146</v>
      </c>
      <c r="AA22" s="247" t="s">
        <v>116</v>
      </c>
      <c r="AB22" s="247" t="str">
        <f>IF(_Int17&lt;&gt;"","Intersection 17:" &amp;_Int17,"" )</f>
        <v/>
      </c>
      <c r="AC22" s="247" t="str">
        <f t="array" ref="AC22">IFERROR(INDEX($AB$2:$AB$26,SMALL(IF($AB$2:$AB$26&lt;&gt;"",ROW($AB$1:$AB$25),""),ROW(AB21))),"")</f>
        <v/>
      </c>
    </row>
    <row r="23" spans="1:29" ht="15">
      <c r="A23" s="258" t="s">
        <v>405</v>
      </c>
      <c r="B23" s="259">
        <v>7515</v>
      </c>
      <c r="C23" s="259">
        <v>711.91</v>
      </c>
      <c r="D23" s="257">
        <v>0.9</v>
      </c>
      <c r="E23" s="260" t="s">
        <v>682</v>
      </c>
      <c r="F23" s="260" t="s">
        <v>683</v>
      </c>
      <c r="G23" s="260" t="s">
        <v>684</v>
      </c>
      <c r="H23" s="234"/>
      <c r="I23" s="234"/>
      <c r="K23" s="247" t="s">
        <v>338</v>
      </c>
      <c r="L23" s="247" t="s">
        <v>146</v>
      </c>
      <c r="AA23" s="247" t="s">
        <v>117</v>
      </c>
      <c r="AB23" s="247" t="str">
        <f>IF(_Int18&lt;&gt;"","Intersection 18:" &amp;_Int18,"" )</f>
        <v/>
      </c>
      <c r="AC23" s="247" t="str">
        <f t="array" ref="AC23">IFERROR(INDEX($AB$2:$AB$26,SMALL(IF($AB$2:$AB$26&lt;&gt;"",ROW($AB$1:$AB$25),""),ROW(AB22))),"")</f>
        <v/>
      </c>
    </row>
    <row r="24" spans="1:29" ht="15">
      <c r="A24" s="258" t="s">
        <v>406</v>
      </c>
      <c r="B24" s="259">
        <v>13840</v>
      </c>
      <c r="C24" s="259">
        <v>6253.5219999999999</v>
      </c>
      <c r="D24" s="257">
        <v>0.8</v>
      </c>
      <c r="E24" s="260" t="s">
        <v>644</v>
      </c>
      <c r="F24" s="260" t="s">
        <v>645</v>
      </c>
      <c r="G24" s="260" t="s">
        <v>646</v>
      </c>
      <c r="H24" s="234"/>
      <c r="I24" s="234"/>
      <c r="Q24" s="247" t="s">
        <v>38</v>
      </c>
      <c r="AA24" s="247" t="s">
        <v>143</v>
      </c>
      <c r="AB24" s="247" t="str">
        <f>IF(_Int19&lt;&gt;"","Intersection 19:" &amp;_Int19,"" )</f>
        <v/>
      </c>
      <c r="AC24" s="247" t="str">
        <f t="array" ref="AC24">IFERROR(INDEX($AB$2:$AB$26,SMALL(IF($AB$2:$AB$26&lt;&gt;"",ROW($AB$1:$AB$25),""),ROW(AB23))),"")</f>
        <v/>
      </c>
    </row>
    <row r="25" spans="1:29" ht="15">
      <c r="A25" s="258" t="s">
        <v>407</v>
      </c>
      <c r="B25" s="259">
        <v>12200</v>
      </c>
      <c r="C25" s="259">
        <v>626.226</v>
      </c>
      <c r="D25" s="257">
        <v>0.9</v>
      </c>
      <c r="E25" s="260" t="s">
        <v>644</v>
      </c>
      <c r="F25" s="260" t="s">
        <v>645</v>
      </c>
      <c r="G25" s="260" t="s">
        <v>646</v>
      </c>
      <c r="H25" s="234"/>
      <c r="I25" s="234"/>
      <c r="K25" s="247" t="s">
        <v>236</v>
      </c>
      <c r="N25" s="247" t="s">
        <v>170</v>
      </c>
      <c r="Q25" s="247" t="s">
        <v>39</v>
      </c>
      <c r="AA25" s="247" t="s">
        <v>142</v>
      </c>
      <c r="AB25" s="247" t="str">
        <f>IF(_Int20&lt;&gt;"","Intersection 20:" &amp;_Int20,"" )</f>
        <v/>
      </c>
      <c r="AC25" s="247" t="str">
        <f t="array" ref="AC25">IFERROR(INDEX($AB$2:$AB$26,SMALL(IF($AB$2:$AB$26&lt;&gt;"",ROW($AB$1:$AB$25),""),ROW(AB24))),"")</f>
        <v/>
      </c>
    </row>
    <row r="26" spans="1:29" ht="15">
      <c r="A26" s="258" t="s">
        <v>408</v>
      </c>
      <c r="B26" s="259">
        <v>25368</v>
      </c>
      <c r="C26" s="259">
        <v>5523.0640000000003</v>
      </c>
      <c r="D26" s="257">
        <v>0.8</v>
      </c>
      <c r="E26" s="260" t="s">
        <v>682</v>
      </c>
      <c r="F26" s="260" t="s">
        <v>683</v>
      </c>
      <c r="G26" s="260" t="s">
        <v>684</v>
      </c>
      <c r="H26" s="234"/>
      <c r="I26" s="234"/>
      <c r="K26" s="247" t="s">
        <v>237</v>
      </c>
      <c r="N26" s="247" t="s">
        <v>171</v>
      </c>
      <c r="Q26" s="247" t="s">
        <v>146</v>
      </c>
    </row>
    <row r="27" spans="1:29" ht="15">
      <c r="A27" s="258" t="s">
        <v>409</v>
      </c>
      <c r="B27" s="259">
        <v>156855</v>
      </c>
      <c r="C27" s="259">
        <v>26445.838</v>
      </c>
      <c r="D27" s="257">
        <v>0.8</v>
      </c>
      <c r="E27" s="260" t="s">
        <v>682</v>
      </c>
      <c r="F27" s="260" t="s">
        <v>683</v>
      </c>
      <c r="G27" s="260" t="s">
        <v>684</v>
      </c>
      <c r="H27" s="234"/>
      <c r="I27" s="234"/>
      <c r="K27" s="247" t="s">
        <v>671</v>
      </c>
      <c r="N27" s="247" t="s">
        <v>172</v>
      </c>
      <c r="AA27" s="247" t="s">
        <v>631</v>
      </c>
      <c r="AB27" s="247">
        <f>4-COUNTBLANK(AB2:AB5)</f>
        <v>0</v>
      </c>
    </row>
    <row r="28" spans="1:29" ht="15">
      <c r="A28" s="258" t="s">
        <v>410</v>
      </c>
      <c r="B28" s="259">
        <v>7205</v>
      </c>
      <c r="C28" s="259">
        <v>449.125</v>
      </c>
      <c r="D28" s="257">
        <v>0.9</v>
      </c>
      <c r="E28" s="260" t="s">
        <v>652</v>
      </c>
      <c r="F28" s="260" t="s">
        <v>653</v>
      </c>
      <c r="G28" s="260" t="s">
        <v>654</v>
      </c>
      <c r="H28" s="234"/>
      <c r="I28" s="234"/>
      <c r="N28" s="247" t="s">
        <v>154</v>
      </c>
      <c r="AA28" s="247" t="s">
        <v>632</v>
      </c>
      <c r="AB28" s="247">
        <f>20-COUNTBLANK(AB6:AB25)</f>
        <v>0</v>
      </c>
    </row>
    <row r="29" spans="1:29" ht="15">
      <c r="A29" s="258" t="s">
        <v>411</v>
      </c>
      <c r="B29" s="259">
        <v>9590</v>
      </c>
      <c r="C29" s="259">
        <v>616.24599999999998</v>
      </c>
      <c r="D29" s="257">
        <v>0.9</v>
      </c>
      <c r="E29" s="260" t="s">
        <v>652</v>
      </c>
      <c r="F29" s="260" t="s">
        <v>653</v>
      </c>
      <c r="G29" s="260" t="s">
        <v>654</v>
      </c>
      <c r="H29" s="234"/>
      <c r="I29" s="234"/>
      <c r="L29" s="228" t="s">
        <v>659</v>
      </c>
      <c r="N29" s="247" t="s">
        <v>25</v>
      </c>
    </row>
    <row r="30" spans="1:29" ht="15">
      <c r="A30" s="258" t="s">
        <v>61</v>
      </c>
      <c r="B30" s="259">
        <v>5460</v>
      </c>
      <c r="C30" s="259">
        <v>161.86699999999999</v>
      </c>
      <c r="D30" s="257">
        <v>0.9</v>
      </c>
      <c r="E30" s="260" t="s">
        <v>652</v>
      </c>
      <c r="F30" s="260" t="s">
        <v>653</v>
      </c>
      <c r="G30" s="260" t="s">
        <v>654</v>
      </c>
      <c r="H30" s="234"/>
      <c r="I30" s="234"/>
      <c r="L30" s="228" t="s">
        <v>37</v>
      </c>
    </row>
    <row r="31" spans="1:29" ht="15">
      <c r="A31" s="258" t="s">
        <v>412</v>
      </c>
      <c r="B31" s="259">
        <v>20080</v>
      </c>
      <c r="C31" s="259">
        <v>2457.9789999999998</v>
      </c>
      <c r="D31" s="257">
        <v>0.85</v>
      </c>
      <c r="E31" s="260" t="s">
        <v>647</v>
      </c>
      <c r="F31" s="260" t="s">
        <v>648</v>
      </c>
      <c r="G31" s="260" t="s">
        <v>649</v>
      </c>
      <c r="H31" s="234"/>
      <c r="I31" s="234"/>
      <c r="L31" s="228" t="s">
        <v>655</v>
      </c>
      <c r="N31" s="247" t="s">
        <v>173</v>
      </c>
    </row>
    <row r="32" spans="1:29" ht="15">
      <c r="A32" s="258" t="s">
        <v>413</v>
      </c>
      <c r="B32" s="259">
        <v>19772</v>
      </c>
      <c r="C32" s="259">
        <v>5909.3559999999998</v>
      </c>
      <c r="D32" s="257">
        <v>0.8</v>
      </c>
      <c r="E32" s="260" t="s">
        <v>682</v>
      </c>
      <c r="F32" s="260" t="s">
        <v>683</v>
      </c>
      <c r="G32" s="260" t="s">
        <v>684</v>
      </c>
      <c r="H32" s="234"/>
      <c r="I32" s="234"/>
      <c r="L32" s="228" t="s">
        <v>656</v>
      </c>
      <c r="N32" s="247" t="s">
        <v>174</v>
      </c>
    </row>
    <row r="33" spans="1:15" ht="15">
      <c r="A33" s="258" t="s">
        <v>414</v>
      </c>
      <c r="B33" s="259">
        <v>31140</v>
      </c>
      <c r="C33" s="259">
        <v>3786.4830000000002</v>
      </c>
      <c r="D33" s="257">
        <v>0.8</v>
      </c>
      <c r="E33" s="260" t="s">
        <v>647</v>
      </c>
      <c r="F33" s="260" t="s">
        <v>648</v>
      </c>
      <c r="G33" s="260" t="s">
        <v>649</v>
      </c>
      <c r="H33" s="234"/>
      <c r="I33" s="234"/>
      <c r="L33" s="228" t="s">
        <v>657</v>
      </c>
      <c r="N33" s="247" t="s">
        <v>176</v>
      </c>
    </row>
    <row r="34" spans="1:15" ht="15">
      <c r="A34" s="258" t="s">
        <v>415</v>
      </c>
      <c r="B34" s="259">
        <v>16343</v>
      </c>
      <c r="C34" s="259">
        <v>3973.4209999999998</v>
      </c>
      <c r="D34" s="257">
        <v>0.8</v>
      </c>
      <c r="E34" s="260" t="s">
        <v>644</v>
      </c>
      <c r="F34" s="260" t="s">
        <v>645</v>
      </c>
      <c r="G34" s="260" t="s">
        <v>646</v>
      </c>
      <c r="H34" s="234"/>
      <c r="I34" s="234"/>
      <c r="K34" s="247" t="s">
        <v>242</v>
      </c>
      <c r="L34" s="228" t="s">
        <v>658</v>
      </c>
      <c r="N34" s="247" t="s">
        <v>175</v>
      </c>
    </row>
    <row r="35" spans="1:15" ht="15">
      <c r="A35" s="258" t="s">
        <v>333</v>
      </c>
      <c r="B35" s="259">
        <v>9385</v>
      </c>
      <c r="C35" s="259">
        <v>1500.124</v>
      </c>
      <c r="D35" s="257">
        <v>0.85</v>
      </c>
      <c r="E35" s="260" t="s">
        <v>647</v>
      </c>
      <c r="F35" s="260" t="s">
        <v>648</v>
      </c>
      <c r="G35" s="260" t="s">
        <v>649</v>
      </c>
      <c r="H35" s="234"/>
      <c r="I35" s="234"/>
      <c r="K35" s="247" t="s">
        <v>243</v>
      </c>
    </row>
    <row r="36" spans="1:15" ht="15">
      <c r="A36" s="258" t="s">
        <v>546</v>
      </c>
      <c r="B36" s="259">
        <v>7655</v>
      </c>
      <c r="C36" s="259">
        <v>1201.348</v>
      </c>
      <c r="D36" s="257">
        <v>0.85</v>
      </c>
      <c r="E36" s="260" t="s">
        <v>647</v>
      </c>
      <c r="F36" s="260" t="s">
        <v>648</v>
      </c>
      <c r="G36" s="260" t="s">
        <v>649</v>
      </c>
      <c r="H36" s="234"/>
      <c r="I36" s="234"/>
      <c r="O36" s="247" t="s">
        <v>4</v>
      </c>
    </row>
    <row r="37" spans="1:15" ht="15">
      <c r="A37" s="258" t="s">
        <v>416</v>
      </c>
      <c r="B37" s="259">
        <v>13670</v>
      </c>
      <c r="C37" s="259">
        <v>1270.549</v>
      </c>
      <c r="D37" s="257">
        <v>0.85</v>
      </c>
      <c r="E37" s="260" t="s">
        <v>644</v>
      </c>
      <c r="F37" s="260" t="s">
        <v>645</v>
      </c>
      <c r="G37" s="260" t="s">
        <v>646</v>
      </c>
      <c r="H37" s="234"/>
      <c r="I37" s="234"/>
      <c r="K37" s="247" t="s">
        <v>17</v>
      </c>
      <c r="N37" s="247" t="s">
        <v>153</v>
      </c>
      <c r="O37" s="247" t="s">
        <v>22</v>
      </c>
    </row>
    <row r="38" spans="1:15" ht="15">
      <c r="A38" s="258" t="s">
        <v>417</v>
      </c>
      <c r="B38" s="259">
        <v>10990</v>
      </c>
      <c r="C38" s="259">
        <v>1556.4659999999999</v>
      </c>
      <c r="D38" s="257">
        <v>0.85</v>
      </c>
      <c r="E38" s="260" t="s">
        <v>647</v>
      </c>
      <c r="F38" s="260" t="s">
        <v>648</v>
      </c>
      <c r="G38" s="260" t="s">
        <v>649</v>
      </c>
      <c r="H38" s="234"/>
      <c r="I38" s="234"/>
      <c r="K38" s="247" t="s">
        <v>75</v>
      </c>
      <c r="N38" s="247" t="s">
        <v>578</v>
      </c>
      <c r="O38" s="247" t="s">
        <v>5</v>
      </c>
    </row>
    <row r="39" spans="1:15" ht="16">
      <c r="A39" s="258" t="s">
        <v>418</v>
      </c>
      <c r="B39" s="259">
        <v>41820</v>
      </c>
      <c r="C39" s="259">
        <v>9107.2839999999997</v>
      </c>
      <c r="D39" s="257">
        <v>0.8</v>
      </c>
      <c r="E39" s="260" t="s">
        <v>647</v>
      </c>
      <c r="F39" s="260" t="s">
        <v>648</v>
      </c>
      <c r="G39" s="260" t="s">
        <v>649</v>
      </c>
      <c r="H39" s="234"/>
      <c r="I39" s="234"/>
      <c r="K39" s="247" t="s">
        <v>76</v>
      </c>
      <c r="M39" s="248" t="str">
        <f>IFERROR(INDEX(K39:K65,SMALL(IF(K39:K65&lt;&gt;"",ROW(K38:K62),""),ROW(seg1name))),"")</f>
        <v/>
      </c>
      <c r="N39" s="247" t="s">
        <v>177</v>
      </c>
      <c r="O39" s="247" t="s">
        <v>7</v>
      </c>
    </row>
    <row r="40" spans="1:15" ht="16">
      <c r="A40" s="258" t="s">
        <v>419</v>
      </c>
      <c r="B40" s="259">
        <v>19660</v>
      </c>
      <c r="C40" s="259">
        <v>1481.7829999999999</v>
      </c>
      <c r="D40" s="257">
        <v>0.85</v>
      </c>
      <c r="E40" s="260" t="s">
        <v>652</v>
      </c>
      <c r="F40" s="260" t="s">
        <v>653</v>
      </c>
      <c r="G40" s="260" t="s">
        <v>654</v>
      </c>
      <c r="H40" s="234"/>
      <c r="I40" s="234"/>
      <c r="K40" s="247" t="s">
        <v>77</v>
      </c>
      <c r="M40" s="248" t="str">
        <f>IFERROR(INDEX(K40:K66,SMALL(IF(K40:K66&lt;&gt;"",ROW(AB2:AB25),""),ROW(seg1name))),"")</f>
        <v/>
      </c>
      <c r="N40" s="247" t="s">
        <v>580</v>
      </c>
      <c r="O40" s="247" t="s">
        <v>23</v>
      </c>
    </row>
    <row r="41" spans="1:15" ht="16">
      <c r="A41" s="258" t="s">
        <v>420</v>
      </c>
      <c r="B41" s="259">
        <v>11660</v>
      </c>
      <c r="C41" s="259">
        <v>1374.0530000000001</v>
      </c>
      <c r="D41" s="257">
        <v>0.85</v>
      </c>
      <c r="E41" s="260" t="s">
        <v>647</v>
      </c>
      <c r="F41" s="260" t="s">
        <v>648</v>
      </c>
      <c r="G41" s="260" t="s">
        <v>649</v>
      </c>
      <c r="H41" s="234"/>
      <c r="I41" s="234"/>
      <c r="K41" s="247" t="s">
        <v>78</v>
      </c>
      <c r="M41" s="248" t="str">
        <f>IFERROR(INDEX(K41:K66,SMALL(IF(K41:K66&lt;&gt;"",ROW(K40:K65),""),ROW(seg1name))),"")</f>
        <v/>
      </c>
      <c r="N41" s="247" t="s">
        <v>579</v>
      </c>
      <c r="O41" s="247" t="s">
        <v>607</v>
      </c>
    </row>
    <row r="42" spans="1:15" ht="16">
      <c r="A42" s="258" t="s">
        <v>421</v>
      </c>
      <c r="B42" s="259">
        <v>8130</v>
      </c>
      <c r="C42" s="259">
        <v>430.76799999999997</v>
      </c>
      <c r="D42" s="257">
        <v>0.9</v>
      </c>
      <c r="E42" s="260" t="s">
        <v>644</v>
      </c>
      <c r="F42" s="260" t="s">
        <v>645</v>
      </c>
      <c r="G42" s="260" t="s">
        <v>646</v>
      </c>
      <c r="H42" s="234"/>
      <c r="I42" s="234"/>
      <c r="K42" s="247" t="s">
        <v>79</v>
      </c>
      <c r="M42" s="248" t="str">
        <f>IFERROR(INDEX(K42:K67,SMALL(IF(K42:K67&lt;&gt;"",ROW(K41:K66),""),ROW(seg1name))),"")</f>
        <v/>
      </c>
      <c r="O42" s="247" t="s">
        <v>58</v>
      </c>
    </row>
    <row r="43" spans="1:15" ht="16">
      <c r="A43" s="258" t="s">
        <v>422</v>
      </c>
      <c r="B43" s="259">
        <v>111200</v>
      </c>
      <c r="C43" s="259">
        <v>16741.28</v>
      </c>
      <c r="D43" s="257">
        <v>0.8</v>
      </c>
      <c r="E43" s="260" t="s">
        <v>647</v>
      </c>
      <c r="F43" s="260" t="s">
        <v>648</v>
      </c>
      <c r="G43" s="260" t="s">
        <v>649</v>
      </c>
      <c r="H43" s="234"/>
      <c r="I43" s="234"/>
      <c r="M43" s="248" t="str">
        <f>IFERROR(INDEX(K43:K68,SMALL(IF(K43:K68&lt;&gt;"",ROW(K42:K66),""),ROW(seg1name))),"")</f>
        <v/>
      </c>
      <c r="O43" s="247" t="s">
        <v>165</v>
      </c>
    </row>
    <row r="44" spans="1:15" ht="16">
      <c r="A44" s="258" t="s">
        <v>423</v>
      </c>
      <c r="B44" s="259">
        <v>97440</v>
      </c>
      <c r="C44" s="259">
        <v>10226.806</v>
      </c>
      <c r="D44" s="257">
        <v>0.8</v>
      </c>
      <c r="E44" s="260" t="s">
        <v>647</v>
      </c>
      <c r="F44" s="260" t="s">
        <v>648</v>
      </c>
      <c r="G44" s="260" t="s">
        <v>649</v>
      </c>
      <c r="H44" s="234"/>
      <c r="I44" s="234"/>
      <c r="M44" s="248" t="str">
        <f>IFERROR(INDEX(K44:K70,SMALL(IF(K44:K70&lt;&gt;"",ROW(K43:K67),""),ROW(seg1name))),"")</f>
        <v/>
      </c>
      <c r="N44" s="247" t="s">
        <v>178</v>
      </c>
      <c r="O44" s="247" t="s">
        <v>3</v>
      </c>
    </row>
    <row r="45" spans="1:15" ht="16">
      <c r="A45" s="258" t="s">
        <v>424</v>
      </c>
      <c r="B45" s="259">
        <v>13640</v>
      </c>
      <c r="C45" s="259">
        <v>1392.1489999999999</v>
      </c>
      <c r="D45" s="257">
        <v>0.85</v>
      </c>
      <c r="E45" s="260" t="s">
        <v>682</v>
      </c>
      <c r="F45" s="260" t="s">
        <v>683</v>
      </c>
      <c r="G45" s="260" t="s">
        <v>684</v>
      </c>
      <c r="H45" s="234"/>
      <c r="I45" s="234"/>
      <c r="K45" s="247" t="s">
        <v>56</v>
      </c>
      <c r="M45" s="248" t="str">
        <f>IFERROR(INDEX(K45:K71,SMALL(IF(K45:K71&lt;&gt;"",ROW(K44:K68),""),ROW(seg1name))),"")</f>
        <v/>
      </c>
      <c r="N45" s="247" t="s">
        <v>179</v>
      </c>
      <c r="O45" s="247" t="s">
        <v>6</v>
      </c>
    </row>
    <row r="46" spans="1:15" ht="16">
      <c r="A46" s="258" t="s">
        <v>344</v>
      </c>
      <c r="B46" s="259">
        <v>10100</v>
      </c>
      <c r="C46" s="259">
        <v>2325.8040000000001</v>
      </c>
      <c r="D46" s="257">
        <v>0.85</v>
      </c>
      <c r="E46" s="260" t="s">
        <v>647</v>
      </c>
      <c r="F46" s="260" t="s">
        <v>648</v>
      </c>
      <c r="G46" s="260" t="s">
        <v>649</v>
      </c>
      <c r="H46" s="234"/>
      <c r="I46" s="234"/>
      <c r="K46" s="247" t="s">
        <v>57</v>
      </c>
      <c r="M46" s="248" t="str">
        <f t="shared" ref="M46:M52" si="0">IFERROR(INDEX(K46:K72,SMALL(IF(K46:K72&lt;&gt;"",ROW(K45:K70),""),ROW(seg1name))),"")</f>
        <v/>
      </c>
      <c r="N46" s="247" t="s">
        <v>180</v>
      </c>
      <c r="O46" s="247" t="s">
        <v>21</v>
      </c>
    </row>
    <row r="47" spans="1:15" ht="16">
      <c r="A47" s="258" t="s">
        <v>425</v>
      </c>
      <c r="B47" s="259">
        <v>6710</v>
      </c>
      <c r="C47" s="259">
        <v>804.57</v>
      </c>
      <c r="D47" s="257">
        <v>0.9</v>
      </c>
      <c r="E47" s="260" t="s">
        <v>647</v>
      </c>
      <c r="F47" s="260" t="s">
        <v>648</v>
      </c>
      <c r="G47" s="260" t="s">
        <v>649</v>
      </c>
      <c r="H47" s="234"/>
      <c r="I47" s="234"/>
      <c r="K47" s="247" t="s">
        <v>338</v>
      </c>
      <c r="M47" s="248" t="str">
        <f t="shared" si="0"/>
        <v/>
      </c>
      <c r="N47" s="247" t="s">
        <v>160</v>
      </c>
      <c r="O47" s="247" t="s">
        <v>24</v>
      </c>
    </row>
    <row r="48" spans="1:15" ht="16">
      <c r="A48" s="258" t="s">
        <v>426</v>
      </c>
      <c r="B48" s="259">
        <v>10320</v>
      </c>
      <c r="C48" s="259">
        <v>2681.8470000000002</v>
      </c>
      <c r="D48" s="257">
        <v>0.8</v>
      </c>
      <c r="E48" s="260" t="s">
        <v>647</v>
      </c>
      <c r="F48" s="260" t="s">
        <v>648</v>
      </c>
      <c r="G48" s="260" t="s">
        <v>649</v>
      </c>
      <c r="H48" s="234"/>
      <c r="I48" s="234"/>
      <c r="M48" s="248" t="str">
        <f t="shared" si="0"/>
        <v/>
      </c>
      <c r="N48" s="247" t="s">
        <v>338</v>
      </c>
    </row>
    <row r="49" spans="1:14" ht="16">
      <c r="A49" s="258" t="s">
        <v>427</v>
      </c>
      <c r="B49" s="259">
        <v>11180</v>
      </c>
      <c r="C49" s="259">
        <v>480.98099999999999</v>
      </c>
      <c r="D49" s="257">
        <v>0.9</v>
      </c>
      <c r="E49" s="260" t="s">
        <v>652</v>
      </c>
      <c r="F49" s="260" t="s">
        <v>653</v>
      </c>
      <c r="G49" s="260" t="s">
        <v>654</v>
      </c>
      <c r="H49" s="234"/>
      <c r="I49" s="234"/>
      <c r="K49" s="247" t="s">
        <v>88</v>
      </c>
      <c r="M49" s="248" t="str">
        <f t="shared" si="0"/>
        <v/>
      </c>
    </row>
    <row r="50" spans="1:14" ht="16">
      <c r="A50" s="258" t="s">
        <v>428</v>
      </c>
      <c r="B50" s="259">
        <v>12542</v>
      </c>
      <c r="C50" s="259">
        <v>5326.9660000000003</v>
      </c>
      <c r="D50" s="257">
        <v>0.8</v>
      </c>
      <c r="E50" s="260" t="s">
        <v>644</v>
      </c>
      <c r="F50" s="260" t="s">
        <v>645</v>
      </c>
      <c r="G50" s="260" t="s">
        <v>646</v>
      </c>
      <c r="H50" s="234"/>
      <c r="I50" s="234"/>
      <c r="K50" s="247" t="s">
        <v>87</v>
      </c>
      <c r="M50" s="248" t="str">
        <f t="shared" si="0"/>
        <v/>
      </c>
      <c r="N50" s="247" t="s">
        <v>181</v>
      </c>
    </row>
    <row r="51" spans="1:14" ht="16">
      <c r="A51" s="258" t="s">
        <v>429</v>
      </c>
      <c r="B51" s="259">
        <v>20401</v>
      </c>
      <c r="C51" s="259">
        <v>2718.252</v>
      </c>
      <c r="D51" s="257">
        <v>0.8</v>
      </c>
      <c r="E51" s="260" t="s">
        <v>682</v>
      </c>
      <c r="F51" s="260" t="s">
        <v>683</v>
      </c>
      <c r="G51" s="260" t="s">
        <v>684</v>
      </c>
      <c r="H51" s="234"/>
      <c r="I51" s="234"/>
      <c r="K51" s="247" t="s">
        <v>86</v>
      </c>
      <c r="M51" s="248" t="str">
        <f t="shared" si="0"/>
        <v/>
      </c>
      <c r="N51" s="247" t="s">
        <v>182</v>
      </c>
    </row>
    <row r="52" spans="1:14" ht="16">
      <c r="A52" s="258" t="s">
        <v>430</v>
      </c>
      <c r="B52" s="259">
        <v>8560</v>
      </c>
      <c r="C52" s="259">
        <v>413.93400000000003</v>
      </c>
      <c r="D52" s="257">
        <v>0.9</v>
      </c>
      <c r="E52" s="260" t="s">
        <v>682</v>
      </c>
      <c r="F52" s="260" t="s">
        <v>683</v>
      </c>
      <c r="G52" s="260" t="s">
        <v>684</v>
      </c>
      <c r="H52" s="234"/>
      <c r="I52" s="234"/>
      <c r="M52" s="248" t="str">
        <f t="shared" si="0"/>
        <v/>
      </c>
      <c r="N52" s="247" t="s">
        <v>183</v>
      </c>
    </row>
    <row r="53" spans="1:14" ht="16">
      <c r="A53" s="258" t="s">
        <v>431</v>
      </c>
      <c r="B53" s="259">
        <v>18471</v>
      </c>
      <c r="C53" s="259">
        <v>11436.11</v>
      </c>
      <c r="D53" s="257">
        <v>0.8</v>
      </c>
      <c r="E53" s="260" t="s">
        <v>682</v>
      </c>
      <c r="F53" s="260" t="s">
        <v>683</v>
      </c>
      <c r="G53" s="260" t="s">
        <v>684</v>
      </c>
      <c r="H53" s="234"/>
      <c r="I53" s="234"/>
      <c r="K53" s="247" t="s">
        <v>45</v>
      </c>
      <c r="M53" s="248" t="str">
        <f>IFERROR(INDEX(K54:K79,SMALL(IF(K54:K79&lt;&gt;"",ROW(K52:K77),""),ROW(seg1name))),"")</f>
        <v/>
      </c>
      <c r="N53" s="247" t="s">
        <v>184</v>
      </c>
    </row>
    <row r="54" spans="1:14" ht="16">
      <c r="A54" s="258" t="s">
        <v>432</v>
      </c>
      <c r="B54" s="259">
        <v>37110</v>
      </c>
      <c r="C54" s="259">
        <v>10127.959999999999</v>
      </c>
      <c r="D54" s="257">
        <v>0.8</v>
      </c>
      <c r="E54" s="260" t="s">
        <v>647</v>
      </c>
      <c r="F54" s="260" t="s">
        <v>648</v>
      </c>
      <c r="G54" s="260" t="s">
        <v>649</v>
      </c>
      <c r="H54" s="234"/>
      <c r="I54" s="234"/>
      <c r="K54" s="247" t="s">
        <v>88</v>
      </c>
      <c r="M54" s="248" t="str">
        <f>IFERROR(INDEX(K55:K80,SMALL(IF(K55:K80&lt;&gt;"",ROW(K54:K78),""),ROW(seg1name))),"")</f>
        <v/>
      </c>
    </row>
    <row r="55" spans="1:14" ht="16">
      <c r="A55" s="258" t="s">
        <v>433</v>
      </c>
      <c r="B55" s="259">
        <v>12080</v>
      </c>
      <c r="C55" s="259">
        <v>817.78599999999994</v>
      </c>
      <c r="D55" s="257">
        <v>0.9</v>
      </c>
      <c r="E55" s="260" t="s">
        <v>682</v>
      </c>
      <c r="F55" s="260" t="s">
        <v>683</v>
      </c>
      <c r="G55" s="260" t="s">
        <v>684</v>
      </c>
      <c r="H55" s="234"/>
      <c r="I55" s="234"/>
      <c r="K55" s="247" t="s">
        <v>46</v>
      </c>
      <c r="M55" s="248" t="str">
        <f>IFERROR(INDEX(K56:K81,SMALL(IF(K56:K81&lt;&gt;"",ROW(K55:K79),""),ROW(seg1name))),"")</f>
        <v/>
      </c>
      <c r="N55" s="247" t="s">
        <v>185</v>
      </c>
    </row>
    <row r="56" spans="1:14" ht="16">
      <c r="A56" s="258" t="s">
        <v>434</v>
      </c>
      <c r="B56" s="259">
        <v>22920</v>
      </c>
      <c r="C56" s="259">
        <v>4244.3180000000002</v>
      </c>
      <c r="D56" s="257">
        <v>0.8</v>
      </c>
      <c r="E56" s="260" t="s">
        <v>647</v>
      </c>
      <c r="F56" s="260" t="s">
        <v>648</v>
      </c>
      <c r="G56" s="260" t="s">
        <v>649</v>
      </c>
      <c r="H56" s="234"/>
      <c r="I56" s="234"/>
      <c r="K56" s="247" t="s">
        <v>44</v>
      </c>
      <c r="M56" s="248" t="str">
        <f>IFERROR(INDEX(K57:K82,SMALL(IF(K57:K82&lt;&gt;"",ROW(K56:K80),""),ROW(seg1name))),"")</f>
        <v/>
      </c>
      <c r="N56" s="247" t="s">
        <v>186</v>
      </c>
    </row>
    <row r="57" spans="1:14" ht="16">
      <c r="A57" s="258" t="s">
        <v>435</v>
      </c>
      <c r="B57" s="259">
        <v>81850</v>
      </c>
      <c r="C57" s="259">
        <v>5933.1</v>
      </c>
      <c r="D57" s="257">
        <v>0.8</v>
      </c>
      <c r="E57" s="260" t="s">
        <v>652</v>
      </c>
      <c r="F57" s="260" t="s">
        <v>653</v>
      </c>
      <c r="G57" s="260" t="s">
        <v>654</v>
      </c>
      <c r="H57" s="234"/>
      <c r="I57" s="234"/>
      <c r="K57" s="247" t="s">
        <v>47</v>
      </c>
      <c r="M57" s="248" t="str">
        <f>IFERROR(INDEX(K58:K83,SMALL(IF(K58:K83&lt;&gt;"",ROW(K57:K81),""),ROW(seg1name))),"")</f>
        <v/>
      </c>
      <c r="N57" s="247" t="s">
        <v>187</v>
      </c>
    </row>
    <row r="58" spans="1:14" ht="16">
      <c r="A58" s="258" t="s">
        <v>436</v>
      </c>
      <c r="B58" s="259">
        <v>128900</v>
      </c>
      <c r="C58" s="259">
        <v>18521.965</v>
      </c>
      <c r="D58" s="257">
        <v>0.8</v>
      </c>
      <c r="E58" s="260" t="s">
        <v>647</v>
      </c>
      <c r="F58" s="260" t="s">
        <v>648</v>
      </c>
      <c r="G58" s="260" t="s">
        <v>649</v>
      </c>
      <c r="H58" s="234"/>
      <c r="I58" s="234"/>
      <c r="M58" s="248" t="str">
        <f>IFERROR(INDEX(K58:K84,SMALL(IF(K58:K84&lt;&gt;"",ROW(K58:K82),""),ROW(seg1name))),"")</f>
        <v/>
      </c>
    </row>
    <row r="59" spans="1:14" ht="16">
      <c r="A59" s="258" t="s">
        <v>437</v>
      </c>
      <c r="B59" s="259">
        <v>161077</v>
      </c>
      <c r="C59" s="259">
        <v>43501.591</v>
      </c>
      <c r="D59" s="257">
        <v>0.8</v>
      </c>
      <c r="E59" s="260" t="s">
        <v>647</v>
      </c>
      <c r="F59" s="260" t="s">
        <v>648</v>
      </c>
      <c r="G59" s="260" t="s">
        <v>649</v>
      </c>
      <c r="H59" s="234"/>
      <c r="I59" s="234"/>
      <c r="K59" s="247" t="s">
        <v>89</v>
      </c>
      <c r="M59" s="248" t="str">
        <f>IFERROR(INDEX(K59:K85,SMALL(IF(K59:K85&lt;&gt;"",ROW(K58:K83),""),ROW(seg1name))),"")</f>
        <v/>
      </c>
      <c r="N59" s="247" t="s">
        <v>575</v>
      </c>
    </row>
    <row r="60" spans="1:14" ht="16">
      <c r="A60" s="258" t="s">
        <v>438</v>
      </c>
      <c r="B60" s="259">
        <v>87240</v>
      </c>
      <c r="C60" s="259">
        <v>25234.642</v>
      </c>
      <c r="D60" s="257">
        <v>0.8</v>
      </c>
      <c r="E60" s="260" t="s">
        <v>647</v>
      </c>
      <c r="F60" s="260" t="s">
        <v>648</v>
      </c>
      <c r="G60" s="260" t="s">
        <v>649</v>
      </c>
      <c r="H60" s="234"/>
      <c r="I60" s="234"/>
      <c r="K60" s="247" t="s">
        <v>587</v>
      </c>
      <c r="M60" s="248" t="str">
        <f>IFERROR(INDEX(K60:K86,SMALL(IF(K60:K86&lt;&gt;"",ROW(K59:K84),""),ROW(seg1name))),"")</f>
        <v/>
      </c>
      <c r="N60" s="247" t="s">
        <v>582</v>
      </c>
    </row>
    <row r="61" spans="1:14" ht="16">
      <c r="A61" s="258" t="s">
        <v>439</v>
      </c>
      <c r="B61" s="259">
        <v>134816</v>
      </c>
      <c r="C61" s="259">
        <v>20297.388999999999</v>
      </c>
      <c r="D61" s="257">
        <v>0.8</v>
      </c>
      <c r="E61" s="260" t="s">
        <v>682</v>
      </c>
      <c r="F61" s="260" t="s">
        <v>683</v>
      </c>
      <c r="G61" s="260" t="s">
        <v>684</v>
      </c>
      <c r="H61" s="234"/>
      <c r="I61" s="234"/>
      <c r="M61" s="248" t="str">
        <f>IFERROR(INDEX(K62:K87,SMALL(IF(K62:K87&lt;&gt;"",ROW(K60:K85),""),ROW(seg1name))),"")</f>
        <v/>
      </c>
      <c r="N61" s="247" t="s">
        <v>576</v>
      </c>
    </row>
    <row r="62" spans="1:14" ht="16">
      <c r="A62" s="258" t="s">
        <v>440</v>
      </c>
      <c r="B62" s="259">
        <v>50170</v>
      </c>
      <c r="C62" s="259">
        <v>5743.4430000000002</v>
      </c>
      <c r="D62" s="257">
        <v>0.8</v>
      </c>
      <c r="E62" s="260" t="s">
        <v>682</v>
      </c>
      <c r="F62" s="260" t="s">
        <v>683</v>
      </c>
      <c r="G62" s="260" t="s">
        <v>684</v>
      </c>
      <c r="H62" s="234"/>
      <c r="I62" s="234"/>
      <c r="M62" s="248" t="str">
        <f>IFERROR(INDEX(K63:K88,SMALL(IF(K63:K88&lt;&gt;"",ROW(K62:K86),""),ROW(seg1name))),"")</f>
        <v/>
      </c>
      <c r="N62" s="247" t="s">
        <v>577</v>
      </c>
    </row>
    <row r="63" spans="1:14" ht="15">
      <c r="A63" s="258" t="s">
        <v>441</v>
      </c>
      <c r="B63" s="259">
        <v>13090</v>
      </c>
      <c r="C63" s="259">
        <v>2924.9430000000002</v>
      </c>
      <c r="D63" s="257">
        <v>0.8</v>
      </c>
      <c r="E63" s="260" t="s">
        <v>647</v>
      </c>
      <c r="F63" s="260" t="s">
        <v>648</v>
      </c>
      <c r="G63" s="260" t="s">
        <v>649</v>
      </c>
      <c r="H63" s="234"/>
      <c r="I63" s="234"/>
      <c r="N63" s="247" t="s">
        <v>188</v>
      </c>
    </row>
    <row r="64" spans="1:14" ht="15">
      <c r="A64" s="258" t="s">
        <v>442</v>
      </c>
      <c r="B64" s="259">
        <v>32570</v>
      </c>
      <c r="C64" s="259">
        <v>3784.529</v>
      </c>
      <c r="D64" s="257">
        <v>0.8</v>
      </c>
      <c r="E64" s="260" t="s">
        <v>647</v>
      </c>
      <c r="F64" s="260" t="s">
        <v>648</v>
      </c>
      <c r="G64" s="260" t="s">
        <v>649</v>
      </c>
      <c r="H64" s="234"/>
      <c r="I64" s="234"/>
      <c r="K64" s="247" t="s">
        <v>48</v>
      </c>
    </row>
    <row r="65" spans="1:14" ht="15">
      <c r="A65" s="258" t="s">
        <v>443</v>
      </c>
      <c r="B65" s="259">
        <v>59350</v>
      </c>
      <c r="C65" s="259">
        <v>6002.7830000000004</v>
      </c>
      <c r="D65" s="257">
        <v>0.8</v>
      </c>
      <c r="E65" s="260" t="s">
        <v>647</v>
      </c>
      <c r="F65" s="260" t="s">
        <v>648</v>
      </c>
      <c r="G65" s="260" t="s">
        <v>649</v>
      </c>
      <c r="H65" s="234"/>
      <c r="I65" s="234"/>
      <c r="K65" s="247" t="s">
        <v>49</v>
      </c>
      <c r="N65" s="247" t="s">
        <v>191</v>
      </c>
    </row>
    <row r="66" spans="1:14" ht="15">
      <c r="A66" s="258" t="s">
        <v>444</v>
      </c>
      <c r="B66" s="259">
        <v>5724</v>
      </c>
      <c r="C66" s="259">
        <v>5461.634</v>
      </c>
      <c r="D66" s="257">
        <v>0.8</v>
      </c>
      <c r="E66" s="260" t="s">
        <v>682</v>
      </c>
      <c r="F66" s="260" t="s">
        <v>683</v>
      </c>
      <c r="G66" s="260" t="s">
        <v>684</v>
      </c>
      <c r="H66" s="234"/>
      <c r="I66" s="234"/>
      <c r="K66" s="247" t="s">
        <v>50</v>
      </c>
      <c r="N66" s="247" t="s">
        <v>159</v>
      </c>
    </row>
    <row r="67" spans="1:14" ht="15">
      <c r="A67" s="258" t="s">
        <v>531</v>
      </c>
      <c r="B67" s="259">
        <v>10390</v>
      </c>
      <c r="C67" s="259">
        <v>1509.145</v>
      </c>
      <c r="D67" s="257">
        <v>0.85</v>
      </c>
      <c r="E67" s="260" t="s">
        <v>644</v>
      </c>
      <c r="F67" s="260" t="s">
        <v>645</v>
      </c>
      <c r="G67" s="260" t="s">
        <v>646</v>
      </c>
      <c r="H67" s="234"/>
      <c r="I67" s="234"/>
      <c r="N67" s="247" t="s">
        <v>189</v>
      </c>
    </row>
    <row r="68" spans="1:14" ht="15">
      <c r="A68" s="258" t="s">
        <v>445</v>
      </c>
      <c r="B68" s="259">
        <v>37710</v>
      </c>
      <c r="C68" s="259">
        <v>2927.7840000000001</v>
      </c>
      <c r="D68" s="257">
        <v>0.8</v>
      </c>
      <c r="E68" s="260" t="s">
        <v>682</v>
      </c>
      <c r="F68" s="260" t="s">
        <v>683</v>
      </c>
      <c r="G68" s="260" t="s">
        <v>684</v>
      </c>
      <c r="H68" s="234"/>
      <c r="I68" s="234"/>
      <c r="J68" s="247" t="s">
        <v>126</v>
      </c>
      <c r="K68" s="247" t="s">
        <v>52</v>
      </c>
      <c r="N68" s="247" t="s">
        <v>190</v>
      </c>
    </row>
    <row r="69" spans="1:14" ht="15">
      <c r="A69" s="258" t="s">
        <v>446</v>
      </c>
      <c r="B69" s="259">
        <v>14160</v>
      </c>
      <c r="C69" s="259">
        <v>1627.9870000000001</v>
      </c>
      <c r="D69" s="257">
        <v>0.85</v>
      </c>
      <c r="E69" s="260" t="s">
        <v>682</v>
      </c>
      <c r="F69" s="260" t="s">
        <v>683</v>
      </c>
      <c r="G69" s="260" t="s">
        <v>684</v>
      </c>
      <c r="H69" s="234"/>
      <c r="I69" s="234"/>
      <c r="J69" s="247" t="s">
        <v>127</v>
      </c>
      <c r="K69" s="247" t="s">
        <v>54</v>
      </c>
      <c r="N69" s="247" t="s">
        <v>180</v>
      </c>
    </row>
    <row r="70" spans="1:14" ht="15">
      <c r="A70" s="258" t="s">
        <v>447</v>
      </c>
      <c r="B70" s="259">
        <v>38620</v>
      </c>
      <c r="C70" s="259">
        <v>6272.0810000000001</v>
      </c>
      <c r="D70" s="257">
        <v>0.8</v>
      </c>
      <c r="E70" s="260" t="s">
        <v>647</v>
      </c>
      <c r="F70" s="260" t="s">
        <v>648</v>
      </c>
      <c r="G70" s="260" t="s">
        <v>649</v>
      </c>
      <c r="H70" s="234"/>
      <c r="I70" s="234"/>
      <c r="K70" s="247" t="s">
        <v>51</v>
      </c>
      <c r="N70" s="247" t="s">
        <v>338</v>
      </c>
    </row>
    <row r="71" spans="1:14" ht="15">
      <c r="A71" s="258" t="s">
        <v>448</v>
      </c>
      <c r="B71" s="259">
        <v>25280</v>
      </c>
      <c r="C71" s="259">
        <v>3665.9960000000001</v>
      </c>
      <c r="D71" s="257">
        <v>0.8</v>
      </c>
      <c r="E71" s="260" t="s">
        <v>647</v>
      </c>
      <c r="F71" s="260" t="s">
        <v>648</v>
      </c>
      <c r="G71" s="260" t="s">
        <v>649</v>
      </c>
      <c r="H71" s="234"/>
      <c r="I71" s="234"/>
      <c r="K71" s="247" t="s">
        <v>53</v>
      </c>
    </row>
    <row r="72" spans="1:14" ht="15">
      <c r="A72" s="258" t="s">
        <v>449</v>
      </c>
      <c r="B72" s="259">
        <v>67040</v>
      </c>
      <c r="C72" s="259">
        <v>7144.0889999999999</v>
      </c>
      <c r="D72" s="257">
        <v>0.8</v>
      </c>
      <c r="E72" s="260" t="s">
        <v>647</v>
      </c>
      <c r="F72" s="260" t="s">
        <v>648</v>
      </c>
      <c r="G72" s="260" t="s">
        <v>649</v>
      </c>
      <c r="H72" s="234"/>
      <c r="I72" s="234"/>
    </row>
    <row r="73" spans="1:14" ht="15">
      <c r="A73" s="258" t="s">
        <v>450</v>
      </c>
      <c r="B73" s="259">
        <v>9224</v>
      </c>
      <c r="C73" s="259">
        <v>6904.7879999999996</v>
      </c>
      <c r="D73" s="257">
        <v>0.8</v>
      </c>
      <c r="E73" s="260" t="s">
        <v>682</v>
      </c>
      <c r="F73" s="260" t="s">
        <v>683</v>
      </c>
      <c r="G73" s="260" t="s">
        <v>684</v>
      </c>
      <c r="H73" s="234"/>
      <c r="I73" s="234"/>
    </row>
    <row r="74" spans="1:14" ht="15">
      <c r="A74" s="258" t="s">
        <v>451</v>
      </c>
      <c r="B74" s="259">
        <v>24270</v>
      </c>
      <c r="C74" s="259">
        <v>13299.646000000001</v>
      </c>
      <c r="D74" s="257">
        <v>0.8</v>
      </c>
      <c r="E74" s="260" t="s">
        <v>647</v>
      </c>
      <c r="F74" s="260" t="s">
        <v>648</v>
      </c>
      <c r="G74" s="260" t="s">
        <v>649</v>
      </c>
      <c r="H74" s="234"/>
      <c r="I74" s="234"/>
    </row>
    <row r="75" spans="1:14" ht="15">
      <c r="A75" s="258" t="s">
        <v>452</v>
      </c>
      <c r="B75" s="259">
        <v>20470</v>
      </c>
      <c r="C75" s="259">
        <v>3707.5880000000002</v>
      </c>
      <c r="D75" s="257">
        <v>0.8</v>
      </c>
      <c r="E75" s="260" t="s">
        <v>647</v>
      </c>
      <c r="F75" s="260" t="s">
        <v>648</v>
      </c>
      <c r="G75" s="260" t="s">
        <v>649</v>
      </c>
      <c r="H75" s="234"/>
      <c r="I75" s="234"/>
    </row>
    <row r="76" spans="1:14" ht="15">
      <c r="A76" s="258" t="s">
        <v>453</v>
      </c>
      <c r="B76" s="259">
        <v>7900</v>
      </c>
      <c r="C76" s="259">
        <v>861.346</v>
      </c>
      <c r="D76" s="257">
        <v>0.9</v>
      </c>
      <c r="E76" s="260" t="s">
        <v>647</v>
      </c>
      <c r="F76" s="260" t="s">
        <v>648</v>
      </c>
      <c r="G76" s="260" t="s">
        <v>649</v>
      </c>
      <c r="H76" s="234"/>
      <c r="I76" s="234"/>
    </row>
    <row r="77" spans="1:14" ht="15">
      <c r="A77" s="258" t="s">
        <v>454</v>
      </c>
      <c r="B77" s="259">
        <v>18860</v>
      </c>
      <c r="C77" s="259">
        <v>2255.9229999999998</v>
      </c>
      <c r="D77" s="257">
        <v>0.85</v>
      </c>
      <c r="E77" s="260" t="s">
        <v>647</v>
      </c>
      <c r="F77" s="260" t="s">
        <v>648</v>
      </c>
      <c r="G77" s="260" t="s">
        <v>649</v>
      </c>
      <c r="H77" s="234"/>
      <c r="I77" s="234"/>
    </row>
    <row r="78" spans="1:14" ht="15">
      <c r="A78" s="258" t="s">
        <v>455</v>
      </c>
      <c r="B78" s="259">
        <v>23660</v>
      </c>
      <c r="C78" s="259">
        <v>2082.2060000000001</v>
      </c>
      <c r="D78" s="257">
        <v>0.85</v>
      </c>
      <c r="E78" s="260" t="s">
        <v>644</v>
      </c>
      <c r="F78" s="260" t="s">
        <v>645</v>
      </c>
      <c r="G78" s="260" t="s">
        <v>646</v>
      </c>
      <c r="H78" s="234"/>
      <c r="I78" s="234"/>
    </row>
    <row r="79" spans="1:14" ht="15">
      <c r="A79" s="258" t="s">
        <v>456</v>
      </c>
      <c r="B79" s="259">
        <v>35180</v>
      </c>
      <c r="C79" s="259">
        <v>3126.145</v>
      </c>
      <c r="D79" s="257">
        <v>0.8</v>
      </c>
      <c r="E79" s="260" t="s">
        <v>682</v>
      </c>
      <c r="F79" s="260" t="s">
        <v>683</v>
      </c>
      <c r="G79" s="260" t="s">
        <v>684</v>
      </c>
      <c r="H79" s="234"/>
      <c r="I79" s="234"/>
    </row>
    <row r="80" spans="1:14" ht="15">
      <c r="A80" s="258" t="s">
        <v>457</v>
      </c>
      <c r="B80" s="259">
        <v>21560</v>
      </c>
      <c r="C80" s="259">
        <v>2860.4580000000001</v>
      </c>
      <c r="D80" s="257">
        <v>0.8</v>
      </c>
      <c r="E80" s="260" t="s">
        <v>647</v>
      </c>
      <c r="F80" s="260" t="s">
        <v>648</v>
      </c>
      <c r="G80" s="260" t="s">
        <v>649</v>
      </c>
      <c r="H80" s="234"/>
      <c r="I80" s="234"/>
    </row>
    <row r="81" spans="1:9" ht="15">
      <c r="A81" s="258" t="s">
        <v>458</v>
      </c>
      <c r="B81" s="259">
        <v>21320</v>
      </c>
      <c r="C81" s="259">
        <v>4745.5420000000004</v>
      </c>
      <c r="D81" s="257">
        <v>0.8</v>
      </c>
      <c r="E81" s="260" t="s">
        <v>647</v>
      </c>
      <c r="F81" s="260" t="s">
        <v>648</v>
      </c>
      <c r="G81" s="260" t="s">
        <v>649</v>
      </c>
      <c r="H81" s="234"/>
      <c r="I81" s="234"/>
    </row>
    <row r="82" spans="1:9" ht="15">
      <c r="A82" s="258" t="s">
        <v>459</v>
      </c>
      <c r="B82" s="259">
        <v>12410</v>
      </c>
      <c r="C82" s="259">
        <v>3265.9940000000001</v>
      </c>
      <c r="D82" s="257">
        <v>0.8</v>
      </c>
      <c r="E82" s="260" t="s">
        <v>647</v>
      </c>
      <c r="F82" s="260" t="s">
        <v>648</v>
      </c>
      <c r="G82" s="260" t="s">
        <v>649</v>
      </c>
      <c r="H82" s="234"/>
      <c r="I82" s="234"/>
    </row>
    <row r="83" spans="1:9" ht="15">
      <c r="A83" s="258" t="s">
        <v>460</v>
      </c>
      <c r="B83" s="259">
        <v>6595</v>
      </c>
      <c r="C83" s="259">
        <v>1527.8430000000001</v>
      </c>
      <c r="D83" s="257">
        <v>0.85</v>
      </c>
      <c r="E83" s="260" t="s">
        <v>647</v>
      </c>
      <c r="F83" s="260" t="s">
        <v>648</v>
      </c>
      <c r="G83" s="260" t="s">
        <v>649</v>
      </c>
      <c r="H83" s="234"/>
      <c r="I83" s="234"/>
    </row>
    <row r="84" spans="1:9" ht="15">
      <c r="A84" s="258" t="s">
        <v>384</v>
      </c>
      <c r="B84" s="259">
        <v>6825</v>
      </c>
      <c r="C84" s="259">
        <v>1356.7380000000001</v>
      </c>
      <c r="D84" s="257">
        <v>0.85</v>
      </c>
      <c r="E84" s="260" t="s">
        <v>647</v>
      </c>
      <c r="F84" s="260" t="s">
        <v>648</v>
      </c>
      <c r="G84" s="260" t="s">
        <v>649</v>
      </c>
      <c r="H84" s="234"/>
      <c r="I84" s="234"/>
    </row>
    <row r="85" spans="1:9" ht="15">
      <c r="A85" s="258" t="s">
        <v>461</v>
      </c>
      <c r="B85" s="259">
        <v>22780</v>
      </c>
      <c r="C85" s="259">
        <v>1847.6959999999999</v>
      </c>
      <c r="D85" s="257">
        <v>0.85</v>
      </c>
      <c r="E85" s="260" t="s">
        <v>682</v>
      </c>
      <c r="F85" s="260" t="s">
        <v>683</v>
      </c>
      <c r="G85" s="260" t="s">
        <v>684</v>
      </c>
      <c r="H85" s="234"/>
      <c r="I85" s="234"/>
    </row>
    <row r="86" spans="1:9" ht="15">
      <c r="A86" s="258" t="s">
        <v>640</v>
      </c>
      <c r="B86" s="259">
        <v>6220</v>
      </c>
      <c r="C86" s="259">
        <v>1092.2349999999999</v>
      </c>
      <c r="D86" s="257">
        <v>0.85</v>
      </c>
      <c r="E86" s="260" t="s">
        <v>682</v>
      </c>
      <c r="F86" s="260" t="s">
        <v>683</v>
      </c>
      <c r="G86" s="260" t="s">
        <v>684</v>
      </c>
      <c r="H86" s="234"/>
      <c r="I86" s="234"/>
    </row>
    <row r="87" spans="1:9" ht="15">
      <c r="A87" s="258" t="s">
        <v>462</v>
      </c>
      <c r="B87" s="259">
        <v>52490</v>
      </c>
      <c r="C87" s="259">
        <v>6690.3639999999996</v>
      </c>
      <c r="D87" s="257">
        <v>0.8</v>
      </c>
      <c r="E87" s="260" t="s">
        <v>682</v>
      </c>
      <c r="F87" s="260" t="s">
        <v>683</v>
      </c>
      <c r="G87" s="260" t="s">
        <v>684</v>
      </c>
      <c r="H87" s="234"/>
      <c r="I87" s="234"/>
    </row>
    <row r="88" spans="1:9" ht="15">
      <c r="A88" s="258" t="s">
        <v>532</v>
      </c>
      <c r="B88" s="259">
        <v>8105</v>
      </c>
      <c r="C88" s="259">
        <v>675.10699999999997</v>
      </c>
      <c r="D88" s="257">
        <v>0.9</v>
      </c>
      <c r="E88" s="260" t="s">
        <v>647</v>
      </c>
      <c r="F88" s="260" t="s">
        <v>648</v>
      </c>
      <c r="G88" s="260" t="s">
        <v>649</v>
      </c>
      <c r="H88" s="234"/>
      <c r="I88" s="234"/>
    </row>
    <row r="89" spans="1:9" ht="15">
      <c r="A89" s="258" t="s">
        <v>463</v>
      </c>
      <c r="B89" s="259">
        <v>8270</v>
      </c>
      <c r="C89" s="259">
        <v>514.31799999999998</v>
      </c>
      <c r="D89" s="257">
        <v>0.9</v>
      </c>
      <c r="E89" s="260" t="s">
        <v>652</v>
      </c>
      <c r="F89" s="260" t="s">
        <v>653</v>
      </c>
      <c r="G89" s="260" t="s">
        <v>654</v>
      </c>
      <c r="H89" s="234"/>
      <c r="I89" s="234"/>
    </row>
    <row r="90" spans="1:9" ht="15">
      <c r="A90" s="258" t="s">
        <v>464</v>
      </c>
      <c r="B90" s="259">
        <v>6915</v>
      </c>
      <c r="C90" s="259">
        <v>723.39499999999998</v>
      </c>
      <c r="D90" s="257">
        <v>0.9</v>
      </c>
      <c r="E90" s="260" t="s">
        <v>647</v>
      </c>
      <c r="F90" s="260" t="s">
        <v>648</v>
      </c>
      <c r="G90" s="260" t="s">
        <v>649</v>
      </c>
      <c r="H90" s="234"/>
      <c r="I90" s="234"/>
    </row>
    <row r="91" spans="1:9" ht="15">
      <c r="A91" s="258" t="s">
        <v>465</v>
      </c>
      <c r="B91" s="259">
        <v>73590</v>
      </c>
      <c r="C91" s="259">
        <v>4800.88</v>
      </c>
      <c r="D91" s="257">
        <v>0.8</v>
      </c>
      <c r="E91" s="260" t="s">
        <v>652</v>
      </c>
      <c r="F91" s="260" t="s">
        <v>653</v>
      </c>
      <c r="G91" s="260" t="s">
        <v>654</v>
      </c>
      <c r="H91" s="234"/>
      <c r="I91" s="234"/>
    </row>
    <row r="92" spans="1:9" ht="15">
      <c r="A92" s="258" t="s">
        <v>466</v>
      </c>
      <c r="B92" s="259">
        <v>259958</v>
      </c>
      <c r="C92" s="259">
        <v>43582.8</v>
      </c>
      <c r="D92" s="257">
        <v>0.8</v>
      </c>
      <c r="E92" s="260" t="s">
        <v>647</v>
      </c>
      <c r="F92" s="260" t="s">
        <v>648</v>
      </c>
      <c r="G92" s="260" t="s">
        <v>649</v>
      </c>
      <c r="H92" s="234"/>
      <c r="I92" s="234"/>
    </row>
    <row r="93" spans="1:9" ht="15">
      <c r="A93" s="258" t="s">
        <v>467</v>
      </c>
      <c r="B93" s="259">
        <v>19370</v>
      </c>
      <c r="C93" s="259">
        <v>1667.8589999999999</v>
      </c>
      <c r="D93" s="257">
        <v>0.85</v>
      </c>
      <c r="E93" s="260" t="s">
        <v>682</v>
      </c>
      <c r="F93" s="260" t="s">
        <v>683</v>
      </c>
      <c r="G93" s="260" t="s">
        <v>684</v>
      </c>
      <c r="H93" s="234"/>
      <c r="I93" s="234"/>
    </row>
    <row r="94" spans="1:9" ht="15">
      <c r="A94" s="258" t="s">
        <v>468</v>
      </c>
      <c r="B94" s="259">
        <v>14160</v>
      </c>
      <c r="C94" s="259">
        <v>1631.598</v>
      </c>
      <c r="D94" s="257">
        <v>0.85</v>
      </c>
      <c r="E94" s="260" t="s">
        <v>682</v>
      </c>
      <c r="F94" s="260" t="s">
        <v>683</v>
      </c>
      <c r="G94" s="260" t="s">
        <v>684</v>
      </c>
      <c r="H94" s="234"/>
      <c r="I94" s="234"/>
    </row>
    <row r="95" spans="1:9" ht="15">
      <c r="A95" s="258" t="s">
        <v>469</v>
      </c>
      <c r="B95" s="259">
        <v>9545</v>
      </c>
      <c r="C95" s="259">
        <v>1528.558</v>
      </c>
      <c r="D95" s="257">
        <v>0.85</v>
      </c>
      <c r="E95" s="260" t="s">
        <v>682</v>
      </c>
      <c r="F95" s="260" t="s">
        <v>683</v>
      </c>
      <c r="G95" s="260" t="s">
        <v>684</v>
      </c>
      <c r="H95" s="234"/>
      <c r="I95" s="234"/>
    </row>
    <row r="96" spans="1:9" ht="15">
      <c r="A96" s="258" t="s">
        <v>470</v>
      </c>
      <c r="B96" s="259">
        <v>10850</v>
      </c>
      <c r="C96" s="259">
        <v>1633.068</v>
      </c>
      <c r="D96" s="257">
        <v>0.85</v>
      </c>
      <c r="E96" s="260" t="s">
        <v>682</v>
      </c>
      <c r="F96" s="260" t="s">
        <v>683</v>
      </c>
      <c r="G96" s="260" t="s">
        <v>684</v>
      </c>
      <c r="H96" s="234"/>
      <c r="I96" s="234"/>
    </row>
    <row r="97" spans="1:9" ht="15">
      <c r="A97" s="258" t="s">
        <v>517</v>
      </c>
      <c r="B97" s="259">
        <v>6125</v>
      </c>
      <c r="C97" s="259">
        <v>496.45</v>
      </c>
      <c r="D97" s="257">
        <v>0.9</v>
      </c>
      <c r="E97" s="260" t="s">
        <v>652</v>
      </c>
      <c r="F97" s="260" t="s">
        <v>653</v>
      </c>
      <c r="G97" s="260" t="s">
        <v>654</v>
      </c>
      <c r="H97" s="234"/>
      <c r="I97" s="234"/>
    </row>
    <row r="98" spans="1:9" ht="15">
      <c r="A98" s="258" t="s">
        <v>471</v>
      </c>
      <c r="B98" s="259">
        <v>33730</v>
      </c>
      <c r="C98" s="259">
        <v>1817.222</v>
      </c>
      <c r="D98" s="257">
        <v>0.85</v>
      </c>
      <c r="E98" s="260" t="s">
        <v>652</v>
      </c>
      <c r="F98" s="260" t="s">
        <v>653</v>
      </c>
      <c r="G98" s="260" t="s">
        <v>654</v>
      </c>
      <c r="H98" s="234"/>
      <c r="I98" s="234"/>
    </row>
    <row r="99" spans="1:9" ht="15">
      <c r="A99" s="258" t="s">
        <v>472</v>
      </c>
      <c r="B99" s="259">
        <v>41100</v>
      </c>
      <c r="C99" s="259">
        <v>5666.549</v>
      </c>
      <c r="D99" s="257">
        <v>0.8</v>
      </c>
      <c r="E99" s="260" t="s">
        <v>647</v>
      </c>
      <c r="F99" s="260" t="s">
        <v>648</v>
      </c>
      <c r="G99" s="260" t="s">
        <v>649</v>
      </c>
      <c r="H99" s="234"/>
      <c r="I99" s="234"/>
    </row>
    <row r="100" spans="1:9" ht="15">
      <c r="A100" s="258" t="s">
        <v>547</v>
      </c>
      <c r="B100" s="259">
        <v>7510</v>
      </c>
      <c r="C100" s="259">
        <v>2739.8440000000001</v>
      </c>
      <c r="D100" s="257">
        <v>0.8</v>
      </c>
      <c r="E100" s="260" t="s">
        <v>644</v>
      </c>
      <c r="F100" s="260" t="s">
        <v>645</v>
      </c>
      <c r="G100" s="260" t="s">
        <v>646</v>
      </c>
      <c r="H100" s="234"/>
      <c r="I100" s="234"/>
    </row>
    <row r="101" spans="1:9" ht="15">
      <c r="A101" s="258" t="s">
        <v>473</v>
      </c>
      <c r="B101" s="259">
        <v>64050</v>
      </c>
      <c r="C101" s="259">
        <v>20728.367999999999</v>
      </c>
      <c r="D101" s="257">
        <v>0.8</v>
      </c>
      <c r="E101" s="260" t="s">
        <v>647</v>
      </c>
      <c r="F101" s="260" t="s">
        <v>648</v>
      </c>
      <c r="G101" s="260" t="s">
        <v>649</v>
      </c>
      <c r="H101" s="234"/>
      <c r="I101" s="234"/>
    </row>
    <row r="102" spans="1:9" ht="15">
      <c r="A102" s="258" t="s">
        <v>474</v>
      </c>
      <c r="B102" s="259">
        <v>104100</v>
      </c>
      <c r="C102" s="259">
        <v>16831.608</v>
      </c>
      <c r="D102" s="257">
        <v>0.8</v>
      </c>
      <c r="E102" s="260" t="s">
        <v>647</v>
      </c>
      <c r="F102" s="260" t="s">
        <v>648</v>
      </c>
      <c r="G102" s="260" t="s">
        <v>649</v>
      </c>
      <c r="H102" s="234"/>
      <c r="I102" s="234"/>
    </row>
    <row r="103" spans="1:9" ht="15">
      <c r="A103" s="258" t="s">
        <v>475</v>
      </c>
      <c r="B103" s="259">
        <v>55320</v>
      </c>
      <c r="C103" s="259">
        <v>6162.723</v>
      </c>
      <c r="D103" s="257">
        <v>0.8</v>
      </c>
      <c r="E103" s="260" t="s">
        <v>652</v>
      </c>
      <c r="F103" s="260" t="s">
        <v>653</v>
      </c>
      <c r="G103" s="260" t="s">
        <v>654</v>
      </c>
      <c r="H103" s="234"/>
      <c r="I103" s="234"/>
    </row>
    <row r="104" spans="1:9" ht="15">
      <c r="A104" s="258" t="s">
        <v>0</v>
      </c>
      <c r="B104" s="259">
        <v>7705</v>
      </c>
      <c r="C104" s="259">
        <v>1216.3979999999999</v>
      </c>
      <c r="D104" s="257">
        <v>0.85</v>
      </c>
      <c r="E104" s="260" t="s">
        <v>682</v>
      </c>
      <c r="F104" s="260" t="s">
        <v>683</v>
      </c>
      <c r="G104" s="260" t="s">
        <v>684</v>
      </c>
      <c r="H104" s="234"/>
      <c r="I104" s="234"/>
    </row>
    <row r="105" spans="1:9" ht="15">
      <c r="A105" s="258" t="s">
        <v>476</v>
      </c>
      <c r="B105" s="259">
        <v>63470</v>
      </c>
      <c r="C105" s="259">
        <v>16647.057000000001</v>
      </c>
      <c r="D105" s="257">
        <v>0.8</v>
      </c>
      <c r="E105" s="260" t="s">
        <v>647</v>
      </c>
      <c r="F105" s="260" t="s">
        <v>648</v>
      </c>
      <c r="G105" s="260" t="s">
        <v>649</v>
      </c>
      <c r="H105" s="234"/>
      <c r="I105" s="234"/>
    </row>
    <row r="106" spans="1:9" ht="15">
      <c r="A106" s="258" t="s">
        <v>477</v>
      </c>
      <c r="B106" s="259">
        <v>29130</v>
      </c>
      <c r="C106" s="259">
        <v>6136.5240000000003</v>
      </c>
      <c r="D106" s="257">
        <v>0.8</v>
      </c>
      <c r="E106" s="260" t="s">
        <v>647</v>
      </c>
      <c r="F106" s="260" t="s">
        <v>648</v>
      </c>
      <c r="G106" s="260" t="s">
        <v>649</v>
      </c>
      <c r="H106" s="234"/>
      <c r="I106" s="234"/>
    </row>
    <row r="107" spans="1:9" ht="15">
      <c r="A107" s="258" t="s">
        <v>478</v>
      </c>
      <c r="B107" s="259">
        <v>730400</v>
      </c>
      <c r="C107" s="259">
        <v>213389.28400000001</v>
      </c>
      <c r="D107" s="257">
        <v>0.8</v>
      </c>
      <c r="E107" s="260" t="s">
        <v>647</v>
      </c>
      <c r="F107" s="260" t="s">
        <v>648</v>
      </c>
      <c r="G107" s="260" t="s">
        <v>649</v>
      </c>
      <c r="H107" s="234"/>
      <c r="I107" s="234"/>
    </row>
    <row r="108" spans="1:9" ht="15">
      <c r="A108" s="258" t="s">
        <v>479</v>
      </c>
      <c r="B108" s="259">
        <v>11350</v>
      </c>
      <c r="C108" s="259">
        <v>885.44600000000003</v>
      </c>
      <c r="D108" s="257">
        <v>0.9</v>
      </c>
      <c r="E108" s="260" t="s">
        <v>682</v>
      </c>
      <c r="F108" s="260" t="s">
        <v>683</v>
      </c>
      <c r="G108" s="260" t="s">
        <v>684</v>
      </c>
      <c r="H108" s="234"/>
      <c r="I108" s="234"/>
    </row>
    <row r="109" spans="1:9" ht="15">
      <c r="A109" s="258" t="s">
        <v>480</v>
      </c>
      <c r="B109" s="259">
        <v>7820</v>
      </c>
      <c r="C109" s="259">
        <v>640.029</v>
      </c>
      <c r="D109" s="257">
        <v>0.9</v>
      </c>
      <c r="E109" s="260" t="s">
        <v>652</v>
      </c>
      <c r="F109" s="260" t="s">
        <v>653</v>
      </c>
      <c r="G109" s="260" t="s">
        <v>654</v>
      </c>
      <c r="H109" s="234"/>
      <c r="I109" s="234"/>
    </row>
    <row r="110" spans="1:9" ht="15">
      <c r="A110" s="258" t="s">
        <v>523</v>
      </c>
      <c r="B110" s="259">
        <v>7460</v>
      </c>
      <c r="C110" s="259">
        <v>973.94100000000003</v>
      </c>
      <c r="D110" s="257">
        <v>0.9</v>
      </c>
      <c r="E110" s="260" t="s">
        <v>682</v>
      </c>
      <c r="F110" s="260" t="s">
        <v>683</v>
      </c>
      <c r="G110" s="260" t="s">
        <v>684</v>
      </c>
      <c r="H110" s="234"/>
      <c r="I110" s="234"/>
    </row>
    <row r="111" spans="1:9" ht="15">
      <c r="A111" s="258" t="s">
        <v>481</v>
      </c>
      <c r="B111" s="259">
        <v>10140</v>
      </c>
      <c r="C111" s="259">
        <v>652.53899999999999</v>
      </c>
      <c r="D111" s="257">
        <v>0.9</v>
      </c>
      <c r="E111" s="260" t="s">
        <v>682</v>
      </c>
      <c r="F111" s="260" t="s">
        <v>683</v>
      </c>
      <c r="G111" s="260" t="s">
        <v>684</v>
      </c>
      <c r="H111" s="234"/>
      <c r="I111" s="234"/>
    </row>
    <row r="112" spans="1:9" ht="15">
      <c r="A112" s="258" t="s">
        <v>482</v>
      </c>
      <c r="B112" s="259">
        <v>55730</v>
      </c>
      <c r="C112" s="259">
        <v>10133.835999999999</v>
      </c>
      <c r="D112" s="257">
        <v>0.8</v>
      </c>
      <c r="E112" s="260" t="s">
        <v>647</v>
      </c>
      <c r="F112" s="260" t="s">
        <v>648</v>
      </c>
      <c r="G112" s="260" t="s">
        <v>649</v>
      </c>
      <c r="H112" s="234"/>
      <c r="I112" s="234"/>
    </row>
    <row r="113" spans="1:9" ht="15">
      <c r="A113" s="258" t="s">
        <v>483</v>
      </c>
      <c r="B113" s="259">
        <v>13741</v>
      </c>
      <c r="C113" s="259">
        <v>8595.8459999999995</v>
      </c>
      <c r="D113" s="257">
        <v>0.8</v>
      </c>
      <c r="E113" s="260" t="s">
        <v>682</v>
      </c>
      <c r="F113" s="260" t="s">
        <v>683</v>
      </c>
      <c r="G113" s="260" t="s">
        <v>684</v>
      </c>
      <c r="H113" s="234"/>
      <c r="I113" s="234"/>
    </row>
    <row r="114" spans="1:9" ht="15">
      <c r="A114" s="258" t="s">
        <v>484</v>
      </c>
      <c r="B114" s="259">
        <v>10150</v>
      </c>
      <c r="C114" s="259">
        <v>1454.2860000000001</v>
      </c>
      <c r="D114" s="257">
        <v>0.85</v>
      </c>
      <c r="E114" s="260" t="s">
        <v>647</v>
      </c>
      <c r="F114" s="260" t="s">
        <v>648</v>
      </c>
      <c r="G114" s="260" t="s">
        <v>649</v>
      </c>
      <c r="H114" s="234"/>
      <c r="I114" s="234"/>
    </row>
    <row r="115" spans="1:9" ht="15">
      <c r="A115" s="258" t="s">
        <v>485</v>
      </c>
      <c r="B115" s="259">
        <v>250017</v>
      </c>
      <c r="C115" s="259">
        <v>49924.120999999999</v>
      </c>
      <c r="D115" s="257">
        <v>0.8</v>
      </c>
      <c r="E115" s="260" t="s">
        <v>647</v>
      </c>
      <c r="F115" s="260" t="s">
        <v>648</v>
      </c>
      <c r="G115" s="260" t="s">
        <v>649</v>
      </c>
      <c r="H115" s="234"/>
      <c r="I115" s="234"/>
    </row>
    <row r="116" spans="1:9" ht="15">
      <c r="A116" s="258" t="s">
        <v>533</v>
      </c>
      <c r="B116" s="259">
        <v>13450</v>
      </c>
      <c r="C116" s="259">
        <v>3066.431</v>
      </c>
      <c r="D116" s="257">
        <v>0.8</v>
      </c>
      <c r="E116" s="260" t="s">
        <v>647</v>
      </c>
      <c r="F116" s="260" t="s">
        <v>648</v>
      </c>
      <c r="G116" s="260" t="s">
        <v>649</v>
      </c>
      <c r="H116" s="234"/>
      <c r="I116" s="234"/>
    </row>
    <row r="117" spans="1:9" ht="15">
      <c r="A117" s="258" t="s">
        <v>486</v>
      </c>
      <c r="B117" s="259">
        <v>220100</v>
      </c>
      <c r="C117" s="259">
        <v>17857.537</v>
      </c>
      <c r="D117" s="257">
        <v>0.8</v>
      </c>
      <c r="E117" s="260" t="s">
        <v>644</v>
      </c>
      <c r="F117" s="260" t="s">
        <v>645</v>
      </c>
      <c r="G117" s="260" t="s">
        <v>646</v>
      </c>
      <c r="H117" s="234"/>
      <c r="I117" s="234"/>
    </row>
    <row r="118" spans="1:9" ht="15">
      <c r="A118" s="258" t="s">
        <v>487</v>
      </c>
      <c r="B118" s="259">
        <v>85828</v>
      </c>
      <c r="C118" s="259">
        <v>15484.626</v>
      </c>
      <c r="D118" s="257">
        <v>0.8</v>
      </c>
      <c r="E118" s="260" t="s">
        <v>644</v>
      </c>
      <c r="F118" s="260" t="s">
        <v>645</v>
      </c>
      <c r="G118" s="260" t="s">
        <v>646</v>
      </c>
      <c r="H118" s="234"/>
      <c r="I118" s="234"/>
    </row>
    <row r="119" spans="1:9" ht="15">
      <c r="A119" s="258" t="s">
        <v>538</v>
      </c>
      <c r="B119" s="259">
        <v>95810</v>
      </c>
      <c r="C119" s="259">
        <v>8634.1139999999996</v>
      </c>
      <c r="D119" s="257">
        <v>0.8</v>
      </c>
      <c r="E119" s="260" t="s">
        <v>644</v>
      </c>
      <c r="F119" s="260" t="s">
        <v>645</v>
      </c>
      <c r="G119" s="260" t="s">
        <v>646</v>
      </c>
      <c r="H119" s="234"/>
      <c r="I119" s="234"/>
    </row>
    <row r="120" spans="1:9" ht="15">
      <c r="A120" s="258" t="s">
        <v>509</v>
      </c>
      <c r="B120" s="259">
        <v>6835</v>
      </c>
      <c r="C120" s="259">
        <v>858.72199999999998</v>
      </c>
      <c r="D120" s="257">
        <v>0.9</v>
      </c>
      <c r="E120" s="260" t="s">
        <v>647</v>
      </c>
      <c r="F120" s="260" t="s">
        <v>648</v>
      </c>
      <c r="G120" s="260" t="s">
        <v>649</v>
      </c>
      <c r="H120" s="234"/>
      <c r="I120" s="234"/>
    </row>
    <row r="121" spans="1:9" ht="15">
      <c r="A121" s="258" t="s">
        <v>488</v>
      </c>
      <c r="B121" s="259">
        <v>6425</v>
      </c>
      <c r="C121" s="259">
        <v>847.49300000000005</v>
      </c>
      <c r="D121" s="257">
        <v>0.9</v>
      </c>
      <c r="E121" s="260" t="s">
        <v>647</v>
      </c>
      <c r="F121" s="260" t="s">
        <v>648</v>
      </c>
      <c r="G121" s="260" t="s">
        <v>649</v>
      </c>
      <c r="H121" s="234"/>
      <c r="I121" s="234"/>
    </row>
    <row r="122" spans="1:9" ht="15">
      <c r="A122" s="258" t="s">
        <v>664</v>
      </c>
      <c r="B122" s="259">
        <v>5050</v>
      </c>
      <c r="C122" s="259">
        <v>448.108</v>
      </c>
      <c r="D122" s="257">
        <v>0.9</v>
      </c>
      <c r="E122" s="260" t="s">
        <v>647</v>
      </c>
      <c r="F122" s="260" t="s">
        <v>648</v>
      </c>
      <c r="G122" s="260" t="s">
        <v>649</v>
      </c>
      <c r="H122" s="234"/>
      <c r="I122" s="234"/>
    </row>
    <row r="123" spans="1:9" ht="15">
      <c r="A123" s="258" t="s">
        <v>489</v>
      </c>
      <c r="B123" s="259">
        <v>10030</v>
      </c>
      <c r="C123" s="259">
        <v>2841.5859999999998</v>
      </c>
      <c r="D123" s="257">
        <v>0.8</v>
      </c>
      <c r="E123" s="260" t="s">
        <v>647</v>
      </c>
      <c r="F123" s="260" t="s">
        <v>648</v>
      </c>
      <c r="G123" s="260" t="s">
        <v>649</v>
      </c>
      <c r="H123" s="234"/>
      <c r="I123" s="234"/>
    </row>
    <row r="124" spans="1:9" ht="15">
      <c r="A124" s="258" t="s">
        <v>490</v>
      </c>
      <c r="B124" s="259">
        <v>16850</v>
      </c>
      <c r="C124" s="259">
        <v>773.01400000000001</v>
      </c>
      <c r="D124" s="257">
        <v>0.9</v>
      </c>
      <c r="E124" s="260" t="s">
        <v>652</v>
      </c>
      <c r="F124" s="260" t="s">
        <v>653</v>
      </c>
      <c r="G124" s="260" t="s">
        <v>654</v>
      </c>
      <c r="H124" s="234"/>
      <c r="I124" s="234"/>
    </row>
    <row r="125" spans="1:9" ht="15">
      <c r="A125" s="258" t="s">
        <v>491</v>
      </c>
      <c r="B125" s="259">
        <v>209100</v>
      </c>
      <c r="C125" s="259">
        <v>23179.089</v>
      </c>
      <c r="D125" s="257">
        <v>0.8</v>
      </c>
      <c r="E125" s="260" t="s">
        <v>647</v>
      </c>
      <c r="F125" s="260" t="s">
        <v>648</v>
      </c>
      <c r="G125" s="260" t="s">
        <v>649</v>
      </c>
      <c r="H125" s="234"/>
      <c r="I125" s="234"/>
    </row>
    <row r="126" spans="1:9" ht="15">
      <c r="A126" s="258" t="s">
        <v>492</v>
      </c>
      <c r="B126" s="259">
        <v>95599</v>
      </c>
      <c r="C126" s="259">
        <v>15400.041999999999</v>
      </c>
      <c r="D126" s="257">
        <v>0.8</v>
      </c>
      <c r="E126" s="260" t="s">
        <v>682</v>
      </c>
      <c r="F126" s="260" t="s">
        <v>683</v>
      </c>
      <c r="G126" s="260" t="s">
        <v>684</v>
      </c>
      <c r="H126" s="234"/>
      <c r="I126" s="234"/>
    </row>
    <row r="127" spans="1:9" ht="15">
      <c r="A127" s="258" t="s">
        <v>493</v>
      </c>
      <c r="B127" s="259">
        <v>9090</v>
      </c>
      <c r="C127" s="259">
        <v>296.85399999999998</v>
      </c>
      <c r="D127" s="257">
        <v>0.9</v>
      </c>
      <c r="E127" s="260" t="s">
        <v>652</v>
      </c>
      <c r="F127" s="260" t="s">
        <v>653</v>
      </c>
      <c r="G127" s="260" t="s">
        <v>654</v>
      </c>
      <c r="H127" s="234"/>
      <c r="I127" s="234"/>
    </row>
    <row r="128" spans="1:9" ht="15">
      <c r="A128" s="258" t="s">
        <v>494</v>
      </c>
      <c r="B128" s="259">
        <v>19800</v>
      </c>
      <c r="C128" s="259">
        <v>6155.9</v>
      </c>
      <c r="D128" s="257">
        <v>0.8</v>
      </c>
      <c r="E128" s="260" t="s">
        <v>647</v>
      </c>
      <c r="F128" s="260" t="s">
        <v>648</v>
      </c>
      <c r="G128" s="260" t="s">
        <v>649</v>
      </c>
      <c r="H128" s="234"/>
      <c r="I128" s="234"/>
    </row>
    <row r="129" spans="1:9" ht="15">
      <c r="A129" s="258" t="s">
        <v>495</v>
      </c>
      <c r="B129" s="259">
        <v>23830</v>
      </c>
      <c r="C129" s="259">
        <v>3257.4769999999999</v>
      </c>
      <c r="D129" s="257">
        <v>0.8</v>
      </c>
      <c r="E129" s="260" t="s">
        <v>682</v>
      </c>
      <c r="F129" s="260" t="s">
        <v>683</v>
      </c>
      <c r="G129" s="260" t="s">
        <v>684</v>
      </c>
      <c r="H129" s="234"/>
      <c r="I129" s="234"/>
    </row>
    <row r="130" spans="1:9" ht="15">
      <c r="A130" s="258" t="s">
        <v>496</v>
      </c>
      <c r="B130" s="259">
        <v>6235</v>
      </c>
      <c r="C130" s="259">
        <v>738.43200000000002</v>
      </c>
      <c r="D130" s="257">
        <v>0.9</v>
      </c>
      <c r="E130" s="260" t="s">
        <v>652</v>
      </c>
      <c r="F130" s="260" t="s">
        <v>653</v>
      </c>
      <c r="G130" s="260" t="s">
        <v>654</v>
      </c>
      <c r="H130" s="234"/>
      <c r="I130" s="234"/>
    </row>
    <row r="131" spans="1:9" ht="15">
      <c r="A131" s="258" t="s">
        <v>497</v>
      </c>
      <c r="B131" s="259">
        <v>32820</v>
      </c>
      <c r="C131" s="259">
        <v>3801.95</v>
      </c>
      <c r="D131" s="257">
        <v>0.8</v>
      </c>
      <c r="E131" s="260" t="s">
        <v>647</v>
      </c>
      <c r="F131" s="260" t="s">
        <v>648</v>
      </c>
      <c r="G131" s="260" t="s">
        <v>649</v>
      </c>
      <c r="H131" s="234"/>
      <c r="I131" s="234"/>
    </row>
    <row r="132" spans="1:9" ht="15">
      <c r="A132" s="258" t="s">
        <v>498</v>
      </c>
      <c r="B132" s="259">
        <v>183500</v>
      </c>
      <c r="C132" s="259">
        <v>20979.612000000001</v>
      </c>
      <c r="D132" s="257">
        <v>0.8</v>
      </c>
      <c r="E132" s="260" t="s">
        <v>682</v>
      </c>
      <c r="F132" s="260" t="s">
        <v>683</v>
      </c>
      <c r="G132" s="260" t="s">
        <v>684</v>
      </c>
      <c r="H132" s="234"/>
      <c r="I132" s="234"/>
    </row>
    <row r="133" spans="1:9" ht="15">
      <c r="A133" s="258" t="s">
        <v>499</v>
      </c>
      <c r="B133" s="259">
        <v>34000</v>
      </c>
      <c r="C133" s="259">
        <v>2436.7570000000001</v>
      </c>
      <c r="D133" s="257">
        <v>0.85</v>
      </c>
      <c r="E133" s="260" t="s">
        <v>652</v>
      </c>
      <c r="F133" s="260" t="s">
        <v>653</v>
      </c>
      <c r="G133" s="260" t="s">
        <v>654</v>
      </c>
      <c r="H133" s="234"/>
      <c r="I133" s="234"/>
    </row>
    <row r="134" spans="1:9" ht="15">
      <c r="A134" s="258" t="s">
        <v>500</v>
      </c>
      <c r="B134" s="259">
        <v>9089</v>
      </c>
      <c r="C134" s="259">
        <v>2764.6080000000002</v>
      </c>
      <c r="D134" s="257">
        <v>0.8</v>
      </c>
      <c r="E134" s="260" t="s">
        <v>652</v>
      </c>
      <c r="F134" s="260" t="s">
        <v>653</v>
      </c>
      <c r="G134" s="260" t="s">
        <v>654</v>
      </c>
      <c r="H134" s="234"/>
      <c r="I134" s="234"/>
    </row>
    <row r="135" spans="1:9" ht="15">
      <c r="A135" s="258" t="s">
        <v>1</v>
      </c>
      <c r="B135" s="259">
        <v>5040</v>
      </c>
      <c r="C135" s="259">
        <v>176.196</v>
      </c>
      <c r="D135" s="257">
        <v>0.9</v>
      </c>
      <c r="E135" s="260" t="s">
        <v>652</v>
      </c>
      <c r="F135" s="260" t="s">
        <v>653</v>
      </c>
      <c r="G135" s="260" t="s">
        <v>654</v>
      </c>
      <c r="H135" s="234"/>
      <c r="I135" s="234"/>
    </row>
    <row r="136" spans="1:9" ht="15">
      <c r="A136" s="258" t="s">
        <v>501</v>
      </c>
      <c r="B136" s="259">
        <v>16020</v>
      </c>
      <c r="C136" s="259">
        <v>1912.847</v>
      </c>
      <c r="D136" s="257">
        <v>0.85</v>
      </c>
      <c r="E136" s="260" t="s">
        <v>682</v>
      </c>
      <c r="F136" s="260" t="s">
        <v>683</v>
      </c>
      <c r="G136" s="260" t="s">
        <v>684</v>
      </c>
      <c r="H136" s="234"/>
      <c r="I136" s="234"/>
    </row>
    <row r="137" spans="1:9" ht="15">
      <c r="A137" s="258" t="s">
        <v>502</v>
      </c>
      <c r="B137" s="259">
        <v>34530</v>
      </c>
      <c r="C137" s="259">
        <v>2999.0549999999998</v>
      </c>
      <c r="D137" s="257">
        <v>0.8</v>
      </c>
      <c r="E137" s="260" t="s">
        <v>644</v>
      </c>
      <c r="F137" s="260" t="s">
        <v>645</v>
      </c>
      <c r="G137" s="260" t="s">
        <v>646</v>
      </c>
      <c r="H137" s="234"/>
      <c r="I137" s="234"/>
    </row>
    <row r="138" spans="1:9" ht="15">
      <c r="A138" s="258" t="s">
        <v>503</v>
      </c>
      <c r="B138" s="259">
        <v>15320</v>
      </c>
      <c r="C138" s="259">
        <v>1122.8150000000001</v>
      </c>
      <c r="D138" s="257">
        <v>0.85</v>
      </c>
      <c r="E138" s="260" t="s">
        <v>652</v>
      </c>
      <c r="F138" s="260" t="s">
        <v>653</v>
      </c>
      <c r="G138" s="260" t="s">
        <v>654</v>
      </c>
      <c r="H138" s="234"/>
      <c r="I138" s="234"/>
    </row>
    <row r="139" spans="1:9" ht="15">
      <c r="A139" s="258" t="s">
        <v>504</v>
      </c>
      <c r="B139" s="259">
        <v>41376</v>
      </c>
      <c r="C139" s="259">
        <v>13593.985000000001</v>
      </c>
      <c r="D139" s="257">
        <v>0.8</v>
      </c>
      <c r="E139" s="260" t="s">
        <v>682</v>
      </c>
      <c r="F139" s="260" t="s">
        <v>683</v>
      </c>
      <c r="G139" s="260" t="s">
        <v>684</v>
      </c>
      <c r="H139" s="234"/>
      <c r="I139" s="234"/>
    </row>
    <row r="140" spans="1:9" ht="15">
      <c r="A140" s="258" t="s">
        <v>505</v>
      </c>
      <c r="B140" s="259">
        <v>11830</v>
      </c>
      <c r="C140" s="259">
        <v>3681.5219999999999</v>
      </c>
      <c r="D140" s="257">
        <v>0.8</v>
      </c>
      <c r="E140" s="260" t="s">
        <v>647</v>
      </c>
      <c r="F140" s="260" t="s">
        <v>648</v>
      </c>
      <c r="G140" s="260" t="s">
        <v>649</v>
      </c>
      <c r="H140" s="234"/>
      <c r="I140" s="234"/>
    </row>
    <row r="141" spans="1:9" ht="15">
      <c r="A141" s="258" t="s">
        <v>385</v>
      </c>
      <c r="B141" s="259">
        <v>6205</v>
      </c>
      <c r="C141" s="259">
        <v>735.875</v>
      </c>
      <c r="D141" s="257">
        <v>0.9</v>
      </c>
      <c r="E141" s="260" t="s">
        <v>682</v>
      </c>
      <c r="F141" s="260" t="s">
        <v>683</v>
      </c>
      <c r="G141" s="260" t="s">
        <v>684</v>
      </c>
      <c r="H141" s="234"/>
      <c r="I141" s="234"/>
    </row>
    <row r="142" spans="1:9" ht="15">
      <c r="A142" s="258" t="s">
        <v>506</v>
      </c>
      <c r="B142" s="259">
        <v>93900</v>
      </c>
      <c r="C142" s="259">
        <v>6241.1109999999999</v>
      </c>
      <c r="D142" s="257">
        <v>0.8</v>
      </c>
      <c r="E142" s="260" t="s">
        <v>652</v>
      </c>
      <c r="F142" s="260" t="s">
        <v>653</v>
      </c>
      <c r="G142" s="260" t="s">
        <v>654</v>
      </c>
      <c r="H142" s="234"/>
      <c r="I142" s="234"/>
    </row>
    <row r="143" spans="1:9" ht="15">
      <c r="A143" s="258" t="s">
        <v>507</v>
      </c>
      <c r="B143" s="259">
        <v>40380</v>
      </c>
      <c r="C143" s="259">
        <v>7049.0290000000005</v>
      </c>
      <c r="D143" s="257">
        <v>0.8</v>
      </c>
      <c r="E143" s="260" t="s">
        <v>652</v>
      </c>
      <c r="F143" s="260" t="s">
        <v>653</v>
      </c>
      <c r="G143" s="260" t="s">
        <v>654</v>
      </c>
      <c r="H143" s="234"/>
      <c r="I143" s="234"/>
    </row>
    <row r="144" spans="1:9" ht="15">
      <c r="A144" s="258" t="s">
        <v>386</v>
      </c>
      <c r="B144" s="259">
        <v>9030</v>
      </c>
      <c r="C144" s="259">
        <v>827.14800000000002</v>
      </c>
      <c r="D144" s="257">
        <v>0.9</v>
      </c>
      <c r="E144" s="260" t="s">
        <v>682</v>
      </c>
      <c r="F144" s="260" t="s">
        <v>683</v>
      </c>
      <c r="G144" s="260" t="s">
        <v>684</v>
      </c>
      <c r="H144" s="234"/>
      <c r="I144" s="234"/>
    </row>
    <row r="145" spans="1:9" ht="15">
      <c r="A145" s="249"/>
      <c r="B145" s="232"/>
      <c r="C145" s="232"/>
      <c r="D145" s="250"/>
      <c r="E145" s="232"/>
      <c r="F145" s="232"/>
      <c r="G145" s="232"/>
      <c r="H145" s="234"/>
      <c r="I145" s="234"/>
    </row>
    <row r="146" spans="1:9" ht="15">
      <c r="A146" s="249"/>
      <c r="B146" s="232"/>
      <c r="C146" s="232"/>
      <c r="D146" s="250"/>
      <c r="E146" s="232"/>
      <c r="F146" s="232"/>
      <c r="G146" s="232"/>
      <c r="H146" s="234"/>
      <c r="I146" s="234"/>
    </row>
    <row r="147" spans="1:9" ht="15">
      <c r="A147" s="249"/>
      <c r="B147" s="232"/>
      <c r="C147" s="232"/>
      <c r="D147" s="250"/>
      <c r="E147" s="232"/>
      <c r="F147" s="232"/>
      <c r="G147" s="232"/>
      <c r="H147" s="234"/>
      <c r="I147" s="234"/>
    </row>
    <row r="148" spans="1:9">
      <c r="A148" s="251"/>
      <c r="B148" s="234"/>
      <c r="C148" s="234"/>
      <c r="F148" s="234"/>
      <c r="G148" s="234"/>
      <c r="H148" s="234"/>
      <c r="I148" s="234"/>
    </row>
    <row r="149" spans="1:9">
      <c r="A149" s="251"/>
      <c r="B149" s="234"/>
      <c r="C149" s="234"/>
      <c r="F149" s="234"/>
      <c r="G149" s="234"/>
      <c r="H149" s="234"/>
      <c r="I149" s="234"/>
    </row>
    <row r="150" spans="1:9">
      <c r="A150" s="251"/>
      <c r="B150" s="234"/>
      <c r="C150" s="234"/>
      <c r="F150" s="234"/>
      <c r="G150" s="234"/>
      <c r="H150" s="234"/>
      <c r="I150" s="234"/>
    </row>
    <row r="151" spans="1:9">
      <c r="A151" s="251"/>
      <c r="B151" s="234"/>
      <c r="C151" s="234"/>
      <c r="F151" s="234"/>
      <c r="G151" s="234"/>
      <c r="H151" s="234"/>
      <c r="I151" s="234"/>
    </row>
    <row r="152" spans="1:9">
      <c r="A152" s="251"/>
      <c r="B152" s="234"/>
      <c r="C152" s="234"/>
      <c r="F152" s="234"/>
      <c r="G152" s="234"/>
      <c r="H152" s="234"/>
      <c r="I152" s="234"/>
    </row>
    <row r="153" spans="1:9">
      <c r="A153" s="251"/>
      <c r="B153" s="234"/>
      <c r="C153" s="234"/>
      <c r="F153" s="234"/>
      <c r="G153" s="234"/>
      <c r="H153" s="234"/>
      <c r="I153" s="234"/>
    </row>
    <row r="154" spans="1:9">
      <c r="A154" s="251"/>
      <c r="B154" s="234"/>
      <c r="C154" s="234"/>
      <c r="F154" s="234"/>
      <c r="G154" s="234"/>
      <c r="H154" s="234"/>
      <c r="I154" s="234"/>
    </row>
    <row r="155" spans="1:9">
      <c r="A155" s="251"/>
      <c r="B155" s="234"/>
      <c r="C155" s="234"/>
      <c r="F155" s="234"/>
      <c r="G155" s="234"/>
      <c r="H155" s="234"/>
      <c r="I155" s="234"/>
    </row>
    <row r="156" spans="1:9">
      <c r="A156" s="251"/>
      <c r="B156" s="234"/>
      <c r="C156" s="234"/>
      <c r="F156" s="234"/>
      <c r="G156" s="234"/>
      <c r="H156" s="234"/>
      <c r="I156" s="234"/>
    </row>
    <row r="157" spans="1:9">
      <c r="A157" s="251"/>
      <c r="B157" s="234"/>
      <c r="C157" s="234"/>
      <c r="F157" s="234"/>
      <c r="G157" s="234"/>
      <c r="H157" s="234"/>
      <c r="I157" s="234"/>
    </row>
    <row r="158" spans="1:9">
      <c r="A158" s="251"/>
      <c r="B158" s="234"/>
      <c r="C158" s="234"/>
      <c r="F158" s="234"/>
      <c r="G158" s="234"/>
      <c r="H158" s="234"/>
      <c r="I158" s="234"/>
    </row>
    <row r="159" spans="1:9">
      <c r="A159" s="251"/>
      <c r="B159" s="234"/>
      <c r="C159" s="234"/>
      <c r="F159" s="234"/>
      <c r="G159" s="234"/>
      <c r="H159" s="234"/>
      <c r="I159" s="234"/>
    </row>
    <row r="160" spans="1:9">
      <c r="A160" s="251"/>
      <c r="B160" s="234"/>
      <c r="C160" s="234"/>
      <c r="F160" s="234"/>
      <c r="G160" s="234"/>
      <c r="H160" s="234"/>
      <c r="I160" s="234"/>
    </row>
    <row r="161" spans="1:9">
      <c r="A161" s="251"/>
      <c r="B161" s="234"/>
      <c r="C161" s="234"/>
      <c r="F161" s="234"/>
      <c r="G161" s="234"/>
      <c r="H161" s="234"/>
      <c r="I161" s="234"/>
    </row>
    <row r="162" spans="1:9">
      <c r="A162" s="251"/>
      <c r="B162" s="234"/>
      <c r="C162" s="234"/>
      <c r="F162" s="234"/>
      <c r="G162" s="234"/>
      <c r="H162" s="234"/>
      <c r="I162" s="234"/>
    </row>
    <row r="163" spans="1:9">
      <c r="A163" s="251"/>
      <c r="B163" s="234"/>
      <c r="C163" s="234"/>
      <c r="F163" s="234"/>
      <c r="G163" s="234"/>
      <c r="H163" s="234"/>
      <c r="I163" s="234"/>
    </row>
    <row r="164" spans="1:9">
      <c r="A164" s="251"/>
      <c r="B164" s="234"/>
      <c r="C164" s="234"/>
      <c r="F164" s="234"/>
      <c r="G164" s="234"/>
      <c r="H164" s="234"/>
      <c r="I164" s="234"/>
    </row>
    <row r="165" spans="1:9">
      <c r="A165" s="251"/>
      <c r="B165" s="234"/>
      <c r="C165" s="234"/>
      <c r="F165" s="234"/>
      <c r="G165" s="234"/>
      <c r="H165" s="234"/>
      <c r="I165" s="234"/>
    </row>
    <row r="166" spans="1:9">
      <c r="A166" s="251"/>
      <c r="B166" s="234"/>
      <c r="C166" s="234"/>
      <c r="F166" s="234"/>
      <c r="G166" s="234"/>
      <c r="H166" s="234"/>
      <c r="I166" s="234"/>
    </row>
    <row r="167" spans="1:9">
      <c r="A167" s="251"/>
      <c r="B167" s="234"/>
      <c r="C167" s="234"/>
      <c r="F167" s="234"/>
      <c r="G167" s="234"/>
      <c r="H167" s="234"/>
      <c r="I167" s="234"/>
    </row>
    <row r="168" spans="1:9">
      <c r="A168" s="251"/>
      <c r="B168" s="234"/>
      <c r="C168" s="234"/>
      <c r="F168" s="234"/>
      <c r="G168" s="234"/>
      <c r="H168" s="234"/>
      <c r="I168" s="234"/>
    </row>
    <row r="169" spans="1:9">
      <c r="A169" s="251"/>
      <c r="B169" s="234"/>
      <c r="C169" s="234"/>
      <c r="F169" s="234"/>
      <c r="G169" s="234"/>
      <c r="H169" s="234"/>
      <c r="I169" s="234"/>
    </row>
    <row r="170" spans="1:9">
      <c r="A170" s="251"/>
      <c r="B170" s="234"/>
      <c r="C170" s="234"/>
      <c r="F170" s="234"/>
      <c r="G170" s="234"/>
      <c r="H170" s="234"/>
      <c r="I170" s="234"/>
    </row>
    <row r="171" spans="1:9">
      <c r="A171" s="251"/>
      <c r="B171" s="234"/>
      <c r="C171" s="234"/>
      <c r="F171" s="234"/>
      <c r="G171" s="234"/>
      <c r="H171" s="234"/>
      <c r="I171" s="234"/>
    </row>
    <row r="172" spans="1:9">
      <c r="A172" s="251"/>
      <c r="B172" s="234"/>
      <c r="C172" s="234"/>
      <c r="F172" s="234"/>
      <c r="G172" s="234"/>
      <c r="H172" s="234"/>
      <c r="I172" s="234"/>
    </row>
    <row r="173" spans="1:9">
      <c r="A173" s="251"/>
      <c r="B173" s="234"/>
      <c r="C173" s="234"/>
      <c r="F173" s="234"/>
      <c r="G173" s="234"/>
      <c r="H173" s="234"/>
      <c r="I173" s="234"/>
    </row>
    <row r="174" spans="1:9">
      <c r="A174" s="251"/>
      <c r="B174" s="234"/>
      <c r="C174" s="234"/>
      <c r="F174" s="234"/>
      <c r="G174" s="234"/>
      <c r="H174" s="234"/>
      <c r="I174" s="234"/>
    </row>
    <row r="175" spans="1:9">
      <c r="A175" s="251"/>
      <c r="B175" s="234"/>
      <c r="C175" s="234"/>
      <c r="F175" s="234"/>
      <c r="G175" s="234"/>
      <c r="H175" s="234"/>
      <c r="I175" s="234"/>
    </row>
    <row r="176" spans="1:9">
      <c r="A176" s="251"/>
      <c r="B176" s="234"/>
      <c r="C176" s="234"/>
      <c r="F176" s="234"/>
      <c r="G176" s="234"/>
      <c r="H176" s="234"/>
      <c r="I176" s="234"/>
    </row>
    <row r="177" spans="1:9">
      <c r="A177" s="251"/>
      <c r="B177" s="234"/>
      <c r="C177" s="234"/>
      <c r="F177" s="234"/>
      <c r="G177" s="234"/>
      <c r="H177" s="234"/>
      <c r="I177" s="234"/>
    </row>
    <row r="178" spans="1:9">
      <c r="A178" s="251"/>
      <c r="B178" s="234"/>
      <c r="C178" s="234"/>
      <c r="F178" s="234"/>
      <c r="G178" s="234"/>
      <c r="H178" s="234"/>
      <c r="I178" s="234"/>
    </row>
    <row r="179" spans="1:9">
      <c r="A179" s="251"/>
      <c r="B179" s="234"/>
      <c r="C179" s="234"/>
      <c r="F179" s="234"/>
      <c r="G179" s="234"/>
      <c r="H179" s="234"/>
      <c r="I179" s="234"/>
    </row>
    <row r="180" spans="1:9">
      <c r="A180" s="251"/>
      <c r="B180" s="234"/>
      <c r="C180" s="234"/>
      <c r="F180" s="234"/>
      <c r="G180" s="234"/>
      <c r="H180" s="234"/>
      <c r="I180" s="234"/>
    </row>
    <row r="181" spans="1:9">
      <c r="A181" s="251"/>
      <c r="B181" s="234"/>
      <c r="C181" s="234"/>
      <c r="F181" s="234"/>
      <c r="G181" s="234"/>
      <c r="H181" s="234"/>
      <c r="I181" s="234"/>
    </row>
    <row r="182" spans="1:9">
      <c r="F182" s="234"/>
      <c r="G182" s="234"/>
      <c r="H182" s="234"/>
      <c r="I182" s="234"/>
    </row>
    <row r="183" spans="1:9">
      <c r="F183" s="234"/>
      <c r="G183" s="234"/>
      <c r="H183" s="234"/>
      <c r="I183" s="234"/>
    </row>
    <row r="184" spans="1:9">
      <c r="F184" s="234"/>
      <c r="G184" s="234"/>
      <c r="H184" s="234"/>
      <c r="I184" s="234"/>
    </row>
    <row r="185" spans="1:9">
      <c r="F185" s="234"/>
      <c r="G185" s="234"/>
      <c r="H185" s="234"/>
      <c r="I185" s="234"/>
    </row>
    <row r="186" spans="1:9">
      <c r="F186" s="234"/>
      <c r="G186" s="234"/>
      <c r="H186" s="234"/>
      <c r="I186" s="234"/>
    </row>
    <row r="187" spans="1:9">
      <c r="F187" s="234"/>
      <c r="G187" s="234"/>
      <c r="H187" s="234"/>
      <c r="I187" s="234"/>
    </row>
    <row r="188" spans="1:9">
      <c r="F188" s="234"/>
      <c r="G188" s="234"/>
      <c r="H188" s="234"/>
      <c r="I188" s="234"/>
    </row>
    <row r="189" spans="1:9">
      <c r="F189" s="234"/>
      <c r="G189" s="234"/>
      <c r="H189" s="234"/>
      <c r="I189" s="234"/>
    </row>
    <row r="190" spans="1:9">
      <c r="F190" s="234"/>
      <c r="G190" s="234"/>
      <c r="H190" s="234"/>
      <c r="I190" s="234"/>
    </row>
    <row r="191" spans="1:9">
      <c r="F191" s="234"/>
      <c r="G191" s="234"/>
      <c r="H191" s="234"/>
      <c r="I191" s="234"/>
    </row>
    <row r="192" spans="1:9">
      <c r="F192" s="234"/>
      <c r="G192" s="234"/>
      <c r="H192" s="234"/>
      <c r="I192" s="234"/>
    </row>
    <row r="193" spans="6:9">
      <c r="F193" s="234"/>
      <c r="G193" s="234"/>
      <c r="H193" s="234"/>
      <c r="I193" s="234"/>
    </row>
    <row r="194" spans="6:9">
      <c r="F194" s="234"/>
      <c r="G194" s="234"/>
      <c r="H194" s="234"/>
      <c r="I194" s="234"/>
    </row>
    <row r="195" spans="6:9">
      <c r="F195" s="234"/>
      <c r="G195" s="234"/>
      <c r="H195" s="234"/>
      <c r="I195" s="234"/>
    </row>
    <row r="196" spans="6:9">
      <c r="F196" s="234"/>
      <c r="G196" s="234"/>
      <c r="H196" s="234"/>
      <c r="I196" s="234"/>
    </row>
    <row r="197" spans="6:9">
      <c r="F197" s="234"/>
      <c r="G197" s="234"/>
      <c r="H197" s="234"/>
      <c r="I197" s="234"/>
    </row>
    <row r="198" spans="6:9">
      <c r="F198" s="234"/>
      <c r="G198" s="234"/>
      <c r="H198" s="234"/>
      <c r="I198" s="234"/>
    </row>
    <row r="199" spans="6:9">
      <c r="F199" s="234"/>
      <c r="G199" s="234"/>
      <c r="H199" s="234"/>
      <c r="I199" s="234"/>
    </row>
    <row r="200" spans="6:9">
      <c r="F200" s="234"/>
      <c r="G200" s="234"/>
      <c r="H200" s="234"/>
      <c r="I200" s="234"/>
    </row>
    <row r="201" spans="6:9">
      <c r="F201" s="234"/>
      <c r="G201" s="234"/>
      <c r="H201" s="234"/>
      <c r="I201" s="234"/>
    </row>
    <row r="202" spans="6:9">
      <c r="F202" s="234"/>
      <c r="G202" s="234"/>
      <c r="H202" s="234"/>
      <c r="I202" s="234"/>
    </row>
    <row r="203" spans="6:9">
      <c r="F203" s="234"/>
      <c r="G203" s="234"/>
      <c r="H203" s="234"/>
      <c r="I203" s="234"/>
    </row>
    <row r="204" spans="6:9">
      <c r="F204" s="234"/>
      <c r="G204" s="234"/>
      <c r="H204" s="234"/>
      <c r="I204" s="234"/>
    </row>
    <row r="205" spans="6:9">
      <c r="F205" s="234"/>
      <c r="G205" s="234"/>
      <c r="H205" s="234"/>
      <c r="I205" s="234"/>
    </row>
    <row r="206" spans="6:9">
      <c r="F206" s="234"/>
      <c r="G206" s="234"/>
      <c r="H206" s="234"/>
      <c r="I206" s="234"/>
    </row>
    <row r="207" spans="6:9">
      <c r="F207" s="234"/>
      <c r="G207" s="234"/>
      <c r="H207" s="234"/>
      <c r="I207" s="234"/>
    </row>
    <row r="208" spans="6:9">
      <c r="F208" s="234"/>
      <c r="G208" s="234"/>
      <c r="H208" s="234"/>
      <c r="I208" s="234"/>
    </row>
    <row r="209" spans="6:9">
      <c r="F209" s="234"/>
      <c r="G209" s="234"/>
      <c r="H209" s="234"/>
      <c r="I209" s="234"/>
    </row>
    <row r="210" spans="6:9">
      <c r="F210" s="234"/>
      <c r="G210" s="234"/>
      <c r="H210" s="234"/>
      <c r="I210" s="234"/>
    </row>
    <row r="211" spans="6:9">
      <c r="F211" s="234"/>
      <c r="G211" s="234"/>
      <c r="H211" s="234"/>
      <c r="I211" s="234"/>
    </row>
    <row r="212" spans="6:9">
      <c r="F212" s="234"/>
      <c r="G212" s="234"/>
      <c r="H212" s="234"/>
      <c r="I212" s="234"/>
    </row>
    <row r="213" spans="6:9">
      <c r="F213" s="234"/>
      <c r="G213" s="234"/>
      <c r="H213" s="234"/>
      <c r="I213" s="234"/>
    </row>
    <row r="214" spans="6:9">
      <c r="F214" s="234"/>
      <c r="G214" s="234"/>
      <c r="H214" s="234"/>
      <c r="I214" s="234"/>
    </row>
    <row r="215" spans="6:9">
      <c r="F215" s="234"/>
      <c r="G215" s="234"/>
      <c r="H215" s="234"/>
      <c r="I215" s="234"/>
    </row>
    <row r="216" spans="6:9">
      <c r="F216" s="234"/>
      <c r="G216" s="234"/>
      <c r="H216" s="234"/>
      <c r="I216" s="234"/>
    </row>
    <row r="217" spans="6:9">
      <c r="F217" s="234"/>
      <c r="G217" s="234"/>
      <c r="H217" s="234"/>
      <c r="I217" s="234"/>
    </row>
    <row r="218" spans="6:9">
      <c r="F218" s="234"/>
      <c r="G218" s="234"/>
      <c r="H218" s="234"/>
      <c r="I218" s="234"/>
    </row>
    <row r="219" spans="6:9">
      <c r="F219" s="234"/>
      <c r="G219" s="234"/>
      <c r="H219" s="234"/>
      <c r="I219" s="234"/>
    </row>
    <row r="220" spans="6:9">
      <c r="F220" s="234"/>
      <c r="G220" s="234"/>
      <c r="H220" s="234"/>
      <c r="I220" s="234"/>
    </row>
    <row r="221" spans="6:9">
      <c r="F221" s="234"/>
      <c r="G221" s="234"/>
      <c r="H221" s="234"/>
      <c r="I221" s="234"/>
    </row>
    <row r="222" spans="6:9">
      <c r="F222" s="234"/>
      <c r="G222" s="234"/>
      <c r="H222" s="234"/>
      <c r="I222" s="234"/>
    </row>
    <row r="223" spans="6:9">
      <c r="F223" s="234"/>
      <c r="G223" s="234"/>
      <c r="H223" s="234"/>
      <c r="I223" s="234"/>
    </row>
    <row r="224" spans="6:9">
      <c r="F224" s="234"/>
      <c r="G224" s="234"/>
      <c r="H224" s="234"/>
      <c r="I224" s="234"/>
    </row>
    <row r="225" spans="6:9">
      <c r="F225" s="234"/>
      <c r="G225" s="234"/>
      <c r="H225" s="234"/>
      <c r="I225" s="234"/>
    </row>
    <row r="226" spans="6:9">
      <c r="F226" s="234"/>
      <c r="G226" s="234"/>
      <c r="H226" s="234"/>
      <c r="I226" s="234"/>
    </row>
    <row r="227" spans="6:9">
      <c r="F227" s="234"/>
      <c r="G227" s="234"/>
      <c r="H227" s="234"/>
      <c r="I227" s="234"/>
    </row>
    <row r="228" spans="6:9">
      <c r="F228" s="234"/>
      <c r="G228" s="234"/>
      <c r="H228" s="234"/>
      <c r="I228" s="234"/>
    </row>
    <row r="229" spans="6:9">
      <c r="F229" s="234"/>
      <c r="G229" s="234"/>
      <c r="H229" s="234"/>
      <c r="I229" s="234"/>
    </row>
    <row r="230" spans="6:9">
      <c r="F230" s="234"/>
      <c r="G230" s="234"/>
      <c r="H230" s="234"/>
      <c r="I230" s="234"/>
    </row>
    <row r="231" spans="6:9">
      <c r="F231" s="234"/>
      <c r="G231" s="234"/>
      <c r="H231" s="234"/>
      <c r="I231" s="234"/>
    </row>
    <row r="232" spans="6:9">
      <c r="F232" s="234"/>
      <c r="G232" s="234"/>
      <c r="H232" s="234"/>
      <c r="I232" s="234"/>
    </row>
    <row r="233" spans="6:9">
      <c r="F233" s="234"/>
      <c r="G233" s="234"/>
      <c r="H233" s="234"/>
      <c r="I233" s="234"/>
    </row>
    <row r="234" spans="6:9">
      <c r="F234" s="234"/>
      <c r="G234" s="234"/>
      <c r="H234" s="234"/>
      <c r="I234" s="234"/>
    </row>
    <row r="235" spans="6:9">
      <c r="F235" s="234"/>
      <c r="G235" s="234"/>
      <c r="H235" s="234"/>
      <c r="I235" s="234"/>
    </row>
    <row r="236" spans="6:9">
      <c r="F236" s="234"/>
      <c r="G236" s="234"/>
      <c r="H236" s="234"/>
      <c r="I236" s="234"/>
    </row>
    <row r="237" spans="6:9">
      <c r="F237" s="234"/>
      <c r="G237" s="234"/>
      <c r="H237" s="234"/>
      <c r="I237" s="234"/>
    </row>
    <row r="238" spans="6:9">
      <c r="F238" s="234"/>
      <c r="G238" s="234"/>
      <c r="H238" s="234"/>
      <c r="I238" s="234"/>
    </row>
    <row r="239" spans="6:9">
      <c r="F239" s="234"/>
      <c r="G239" s="234"/>
      <c r="H239" s="234"/>
      <c r="I239" s="234"/>
    </row>
    <row r="240" spans="6:9">
      <c r="F240" s="234"/>
      <c r="G240" s="234"/>
      <c r="H240" s="234"/>
      <c r="I240" s="234"/>
    </row>
    <row r="241" spans="6:9">
      <c r="F241" s="234"/>
      <c r="G241" s="234"/>
      <c r="H241" s="234"/>
      <c r="I241" s="234"/>
    </row>
    <row r="242" spans="6:9">
      <c r="F242" s="234"/>
      <c r="G242" s="234"/>
      <c r="H242" s="234"/>
      <c r="I242" s="234"/>
    </row>
    <row r="243" spans="6:9">
      <c r="F243" s="234"/>
      <c r="G243" s="234"/>
      <c r="H243" s="234"/>
      <c r="I243" s="234"/>
    </row>
    <row r="244" spans="6:9">
      <c r="F244" s="234"/>
      <c r="G244" s="234"/>
      <c r="H244" s="234"/>
      <c r="I244" s="234"/>
    </row>
    <row r="245" spans="6:9">
      <c r="F245" s="234"/>
      <c r="G245" s="234"/>
      <c r="H245" s="234"/>
      <c r="I245" s="234"/>
    </row>
    <row r="246" spans="6:9">
      <c r="F246" s="234"/>
      <c r="G246" s="234"/>
      <c r="H246" s="234"/>
      <c r="I246" s="234"/>
    </row>
    <row r="247" spans="6:9">
      <c r="F247" s="234"/>
      <c r="G247" s="234"/>
      <c r="H247" s="234"/>
      <c r="I247" s="234"/>
    </row>
    <row r="248" spans="6:9">
      <c r="F248" s="234"/>
      <c r="G248" s="234"/>
      <c r="H248" s="234"/>
      <c r="I248" s="234"/>
    </row>
    <row r="249" spans="6:9">
      <c r="F249" s="234"/>
      <c r="G249" s="234"/>
      <c r="H249" s="234"/>
      <c r="I249" s="234"/>
    </row>
    <row r="250" spans="6:9">
      <c r="F250" s="234"/>
      <c r="G250" s="234"/>
      <c r="H250" s="234"/>
      <c r="I250" s="234"/>
    </row>
    <row r="251" spans="6:9">
      <c r="F251" s="234"/>
      <c r="G251" s="234"/>
      <c r="H251" s="234"/>
      <c r="I251" s="234"/>
    </row>
    <row r="252" spans="6:9">
      <c r="F252" s="234"/>
      <c r="G252" s="234"/>
      <c r="H252" s="234"/>
      <c r="I252" s="234"/>
    </row>
    <row r="253" spans="6:9">
      <c r="F253" s="234"/>
      <c r="G253" s="234"/>
      <c r="H253" s="234"/>
      <c r="I253" s="234"/>
    </row>
    <row r="254" spans="6:9">
      <c r="F254" s="234"/>
      <c r="G254" s="234"/>
      <c r="H254" s="234"/>
      <c r="I254" s="234"/>
    </row>
    <row r="255" spans="6:9">
      <c r="F255" s="234"/>
      <c r="G255" s="234"/>
      <c r="H255" s="234"/>
      <c r="I255" s="234"/>
    </row>
    <row r="256" spans="6:9">
      <c r="F256" s="234"/>
      <c r="G256" s="234"/>
      <c r="H256" s="234"/>
      <c r="I256" s="234"/>
    </row>
    <row r="257" spans="6:9">
      <c r="F257" s="234"/>
      <c r="G257" s="234"/>
      <c r="H257" s="234"/>
      <c r="I257" s="234"/>
    </row>
    <row r="258" spans="6:9">
      <c r="F258" s="234"/>
      <c r="G258" s="234"/>
      <c r="H258" s="234"/>
      <c r="I258" s="234"/>
    </row>
    <row r="259" spans="6:9">
      <c r="F259" s="234"/>
      <c r="G259" s="234"/>
      <c r="H259" s="234"/>
      <c r="I259" s="234"/>
    </row>
    <row r="260" spans="6:9">
      <c r="F260" s="234"/>
      <c r="G260" s="234"/>
      <c r="H260" s="234"/>
      <c r="I260" s="234"/>
    </row>
    <row r="261" spans="6:9">
      <c r="F261" s="234"/>
      <c r="G261" s="234"/>
      <c r="H261" s="234"/>
      <c r="I261" s="234"/>
    </row>
    <row r="262" spans="6:9">
      <c r="F262" s="234"/>
      <c r="G262" s="234"/>
      <c r="H262" s="234"/>
      <c r="I262" s="234"/>
    </row>
    <row r="263" spans="6:9">
      <c r="F263" s="234"/>
      <c r="G263" s="234"/>
      <c r="H263" s="234"/>
      <c r="I263" s="234"/>
    </row>
    <row r="264" spans="6:9">
      <c r="F264" s="234"/>
      <c r="G264" s="234"/>
      <c r="H264" s="234"/>
      <c r="I264" s="234"/>
    </row>
    <row r="265" spans="6:9">
      <c r="F265" s="234"/>
      <c r="G265" s="234"/>
      <c r="H265" s="234"/>
      <c r="I265" s="234"/>
    </row>
    <row r="266" spans="6:9">
      <c r="F266" s="234"/>
      <c r="G266" s="234"/>
      <c r="H266" s="234"/>
      <c r="I266" s="234"/>
    </row>
    <row r="267" spans="6:9">
      <c r="F267" s="234"/>
      <c r="G267" s="234"/>
      <c r="H267" s="234"/>
      <c r="I267" s="234"/>
    </row>
    <row r="268" spans="6:9">
      <c r="F268" s="234"/>
      <c r="G268" s="234"/>
      <c r="H268" s="234"/>
      <c r="I268" s="234"/>
    </row>
    <row r="269" spans="6:9">
      <c r="F269" s="234"/>
      <c r="G269" s="234"/>
      <c r="H269" s="234"/>
      <c r="I269" s="234"/>
    </row>
    <row r="270" spans="6:9">
      <c r="F270" s="234"/>
      <c r="G270" s="234"/>
      <c r="H270" s="234"/>
      <c r="I270" s="234"/>
    </row>
    <row r="271" spans="6:9">
      <c r="F271" s="234"/>
      <c r="G271" s="234"/>
      <c r="H271" s="234"/>
      <c r="I271" s="234"/>
    </row>
    <row r="272" spans="6:9">
      <c r="F272" s="234"/>
      <c r="G272" s="234"/>
      <c r="H272" s="234"/>
      <c r="I272" s="234"/>
    </row>
    <row r="273" spans="6:9">
      <c r="F273" s="234"/>
      <c r="G273" s="234"/>
      <c r="H273" s="234"/>
      <c r="I273" s="234"/>
    </row>
    <row r="274" spans="6:9">
      <c r="F274" s="234"/>
      <c r="G274" s="234"/>
      <c r="H274" s="234"/>
      <c r="I274" s="234"/>
    </row>
    <row r="275" spans="6:9">
      <c r="F275" s="234"/>
      <c r="G275" s="234"/>
      <c r="H275" s="234"/>
      <c r="I275" s="234"/>
    </row>
    <row r="276" spans="6:9">
      <c r="F276" s="234"/>
      <c r="G276" s="234"/>
      <c r="H276" s="234"/>
      <c r="I276" s="234"/>
    </row>
    <row r="277" spans="6:9">
      <c r="F277" s="234"/>
      <c r="G277" s="234"/>
      <c r="H277" s="234"/>
      <c r="I277" s="234"/>
    </row>
    <row r="278" spans="6:9">
      <c r="F278" s="234"/>
      <c r="G278" s="234"/>
      <c r="H278" s="234"/>
      <c r="I278" s="234"/>
    </row>
    <row r="279" spans="6:9">
      <c r="F279" s="234"/>
      <c r="G279" s="234"/>
      <c r="H279" s="234"/>
      <c r="I279" s="234"/>
    </row>
    <row r="280" spans="6:9">
      <c r="F280" s="234"/>
      <c r="G280" s="234"/>
      <c r="H280" s="234"/>
      <c r="I280" s="234"/>
    </row>
    <row r="281" spans="6:9">
      <c r="F281" s="234"/>
      <c r="G281" s="234"/>
      <c r="H281" s="234"/>
      <c r="I281" s="234"/>
    </row>
    <row r="282" spans="6:9">
      <c r="F282" s="234"/>
      <c r="G282" s="234"/>
      <c r="H282" s="234"/>
      <c r="I282" s="234"/>
    </row>
    <row r="283" spans="6:9">
      <c r="F283" s="234"/>
      <c r="G283" s="234"/>
      <c r="H283" s="234"/>
      <c r="I283" s="234"/>
    </row>
    <row r="284" spans="6:9">
      <c r="F284" s="234"/>
      <c r="G284" s="234"/>
      <c r="H284" s="234"/>
      <c r="I284" s="234"/>
    </row>
    <row r="285" spans="6:9">
      <c r="F285" s="234"/>
      <c r="G285" s="234"/>
      <c r="H285" s="234"/>
      <c r="I285" s="234"/>
    </row>
    <row r="286" spans="6:9">
      <c r="F286" s="234"/>
      <c r="G286" s="234"/>
      <c r="H286" s="234"/>
      <c r="I286" s="234"/>
    </row>
    <row r="287" spans="6:9">
      <c r="F287" s="234"/>
      <c r="G287" s="234"/>
      <c r="H287" s="234"/>
      <c r="I287" s="234"/>
    </row>
    <row r="288" spans="6:9">
      <c r="F288" s="234"/>
      <c r="G288" s="234"/>
      <c r="H288" s="234"/>
      <c r="I288" s="234"/>
    </row>
    <row r="289" spans="6:9">
      <c r="F289" s="234"/>
      <c r="G289" s="234"/>
      <c r="H289" s="234"/>
      <c r="I289" s="234"/>
    </row>
    <row r="290" spans="6:9">
      <c r="F290" s="234"/>
      <c r="G290" s="234"/>
      <c r="H290" s="234"/>
      <c r="I290" s="234"/>
    </row>
    <row r="291" spans="6:9">
      <c r="F291" s="234"/>
      <c r="G291" s="234"/>
      <c r="H291" s="234"/>
      <c r="I291" s="234"/>
    </row>
    <row r="292" spans="6:9">
      <c r="F292" s="234"/>
      <c r="G292" s="234"/>
      <c r="H292" s="234"/>
      <c r="I292" s="234"/>
    </row>
    <row r="293" spans="6:9">
      <c r="F293" s="234"/>
      <c r="G293" s="234"/>
      <c r="H293" s="234"/>
      <c r="I293" s="234"/>
    </row>
    <row r="294" spans="6:9">
      <c r="F294" s="234"/>
      <c r="G294" s="234"/>
      <c r="H294" s="234"/>
      <c r="I294" s="234"/>
    </row>
    <row r="295" spans="6:9">
      <c r="F295" s="234"/>
      <c r="G295" s="234"/>
      <c r="H295" s="234"/>
      <c r="I295" s="234"/>
    </row>
    <row r="296" spans="6:9">
      <c r="F296" s="234"/>
      <c r="G296" s="234"/>
      <c r="H296" s="234"/>
      <c r="I296" s="234"/>
    </row>
    <row r="297" spans="6:9">
      <c r="F297" s="234"/>
      <c r="G297" s="234"/>
      <c r="H297" s="234"/>
      <c r="I297" s="234"/>
    </row>
    <row r="298" spans="6:9">
      <c r="F298" s="234"/>
      <c r="G298" s="234"/>
      <c r="H298" s="234"/>
      <c r="I298" s="234"/>
    </row>
    <row r="299" spans="6:9">
      <c r="F299" s="234"/>
      <c r="G299" s="234"/>
      <c r="H299" s="234"/>
      <c r="I299" s="234"/>
    </row>
    <row r="300" spans="6:9">
      <c r="F300" s="234"/>
      <c r="G300" s="234"/>
      <c r="H300" s="234"/>
      <c r="I300" s="234"/>
    </row>
    <row r="301" spans="6:9">
      <c r="F301" s="234"/>
      <c r="G301" s="234"/>
      <c r="H301" s="234"/>
      <c r="I301" s="234"/>
    </row>
    <row r="302" spans="6:9">
      <c r="F302" s="234"/>
      <c r="G302" s="234"/>
      <c r="H302" s="234"/>
      <c r="I302" s="234"/>
    </row>
    <row r="303" spans="6:9">
      <c r="F303" s="234"/>
      <c r="G303" s="234"/>
      <c r="H303" s="234"/>
      <c r="I303" s="234"/>
    </row>
    <row r="304" spans="6:9">
      <c r="F304" s="234"/>
      <c r="G304" s="234"/>
      <c r="H304" s="234"/>
      <c r="I304" s="234"/>
    </row>
    <row r="305" spans="6:9">
      <c r="F305" s="234"/>
      <c r="G305" s="234"/>
      <c r="H305" s="234"/>
      <c r="I305" s="234"/>
    </row>
    <row r="306" spans="6:9">
      <c r="F306" s="234"/>
      <c r="G306" s="234"/>
      <c r="H306" s="234"/>
      <c r="I306" s="234"/>
    </row>
    <row r="307" spans="6:9">
      <c r="F307" s="234"/>
      <c r="G307" s="234"/>
      <c r="H307" s="234"/>
      <c r="I307" s="234"/>
    </row>
    <row r="308" spans="6:9">
      <c r="F308" s="234"/>
      <c r="G308" s="234"/>
      <c r="H308" s="234"/>
      <c r="I308" s="234"/>
    </row>
    <row r="309" spans="6:9">
      <c r="F309" s="234"/>
      <c r="G309" s="234"/>
      <c r="H309" s="234"/>
      <c r="I309" s="234"/>
    </row>
    <row r="310" spans="6:9">
      <c r="F310" s="234"/>
      <c r="G310" s="234"/>
      <c r="H310" s="234"/>
      <c r="I310" s="234"/>
    </row>
    <row r="311" spans="6:9">
      <c r="F311" s="234"/>
      <c r="G311" s="234"/>
      <c r="H311" s="234"/>
      <c r="I311" s="234"/>
    </row>
    <row r="312" spans="6:9">
      <c r="F312" s="234"/>
      <c r="G312" s="234"/>
      <c r="H312" s="234"/>
      <c r="I312" s="234"/>
    </row>
    <row r="313" spans="6:9">
      <c r="F313" s="234"/>
      <c r="G313" s="234"/>
      <c r="H313" s="234"/>
      <c r="I313" s="234"/>
    </row>
    <row r="314" spans="6:9">
      <c r="F314" s="234"/>
      <c r="G314" s="234"/>
      <c r="H314" s="234"/>
      <c r="I314" s="234"/>
    </row>
    <row r="315" spans="6:9">
      <c r="F315" s="234"/>
      <c r="G315" s="234"/>
      <c r="H315" s="234"/>
      <c r="I315" s="234"/>
    </row>
    <row r="316" spans="6:9">
      <c r="F316" s="234"/>
      <c r="G316" s="234"/>
      <c r="H316" s="234"/>
      <c r="I316" s="234"/>
    </row>
    <row r="317" spans="6:9">
      <c r="F317" s="234"/>
      <c r="G317" s="234"/>
      <c r="H317" s="234"/>
      <c r="I317" s="234"/>
    </row>
    <row r="318" spans="6:9">
      <c r="F318" s="234"/>
      <c r="G318" s="234"/>
      <c r="H318" s="234"/>
      <c r="I318" s="234"/>
    </row>
    <row r="319" spans="6:9">
      <c r="F319" s="234"/>
      <c r="G319" s="234"/>
      <c r="H319" s="234"/>
      <c r="I319" s="234"/>
    </row>
    <row r="320" spans="6:9">
      <c r="F320" s="234"/>
      <c r="G320" s="234"/>
      <c r="H320" s="234"/>
      <c r="I320" s="234"/>
    </row>
    <row r="321" spans="6:9">
      <c r="F321" s="234"/>
      <c r="G321" s="234"/>
      <c r="H321" s="234"/>
      <c r="I321" s="234"/>
    </row>
    <row r="322" spans="6:9">
      <c r="F322" s="234"/>
      <c r="G322" s="234"/>
      <c r="H322" s="234"/>
      <c r="I322" s="234"/>
    </row>
    <row r="323" spans="6:9">
      <c r="F323" s="234"/>
      <c r="G323" s="234"/>
      <c r="H323" s="234"/>
      <c r="I323" s="234"/>
    </row>
    <row r="324" spans="6:9">
      <c r="F324" s="234"/>
      <c r="G324" s="234"/>
      <c r="H324" s="234"/>
      <c r="I324" s="234"/>
    </row>
    <row r="325" spans="6:9">
      <c r="F325" s="234"/>
      <c r="G325" s="234"/>
      <c r="H325" s="234"/>
      <c r="I325" s="234"/>
    </row>
    <row r="326" spans="6:9">
      <c r="F326" s="234"/>
      <c r="G326" s="234"/>
      <c r="H326" s="234"/>
      <c r="I326" s="234"/>
    </row>
    <row r="327" spans="6:9">
      <c r="F327" s="234"/>
      <c r="G327" s="234"/>
      <c r="H327" s="234"/>
      <c r="I327" s="234"/>
    </row>
    <row r="328" spans="6:9">
      <c r="F328" s="234"/>
      <c r="G328" s="234"/>
      <c r="H328" s="234"/>
      <c r="I328" s="234"/>
    </row>
    <row r="329" spans="6:9">
      <c r="F329" s="234"/>
      <c r="G329" s="234"/>
      <c r="H329" s="234"/>
      <c r="I329" s="234"/>
    </row>
    <row r="330" spans="6:9">
      <c r="F330" s="234"/>
      <c r="G330" s="234"/>
      <c r="H330" s="234"/>
      <c r="I330" s="234"/>
    </row>
    <row r="331" spans="6:9">
      <c r="F331" s="234"/>
      <c r="G331" s="234"/>
      <c r="H331" s="234"/>
      <c r="I331" s="234"/>
    </row>
    <row r="332" spans="6:9">
      <c r="F332" s="234"/>
      <c r="G332" s="234"/>
      <c r="H332" s="234"/>
      <c r="I332" s="234"/>
    </row>
    <row r="333" spans="6:9">
      <c r="F333" s="234"/>
      <c r="G333" s="234"/>
      <c r="H333" s="234"/>
      <c r="I333" s="234"/>
    </row>
    <row r="334" spans="6:9">
      <c r="F334" s="234"/>
      <c r="G334" s="234"/>
      <c r="H334" s="234"/>
      <c r="I334" s="234"/>
    </row>
    <row r="335" spans="6:9">
      <c r="F335" s="234"/>
      <c r="G335" s="234"/>
      <c r="H335" s="234"/>
      <c r="I335" s="234"/>
    </row>
    <row r="336" spans="6:9">
      <c r="F336" s="234"/>
      <c r="G336" s="234"/>
      <c r="H336" s="234"/>
      <c r="I336" s="234"/>
    </row>
    <row r="337" spans="6:9">
      <c r="F337" s="234"/>
      <c r="G337" s="234"/>
      <c r="H337" s="234"/>
      <c r="I337" s="234"/>
    </row>
    <row r="338" spans="6:9">
      <c r="F338" s="234"/>
      <c r="G338" s="234"/>
      <c r="H338" s="234"/>
      <c r="I338" s="234"/>
    </row>
    <row r="339" spans="6:9">
      <c r="F339" s="234"/>
      <c r="G339" s="234"/>
      <c r="H339" s="234"/>
      <c r="I339" s="234"/>
    </row>
    <row r="340" spans="6:9">
      <c r="F340" s="234"/>
      <c r="G340" s="234"/>
      <c r="H340" s="234"/>
      <c r="I340" s="234"/>
    </row>
    <row r="341" spans="6:9">
      <c r="F341" s="234"/>
      <c r="G341" s="234"/>
      <c r="H341" s="234"/>
      <c r="I341" s="234"/>
    </row>
    <row r="342" spans="6:9">
      <c r="F342" s="234"/>
      <c r="G342" s="234"/>
      <c r="H342" s="234"/>
      <c r="I342" s="234"/>
    </row>
    <row r="343" spans="6:9">
      <c r="F343" s="234"/>
      <c r="G343" s="234"/>
      <c r="H343" s="234"/>
      <c r="I343" s="234"/>
    </row>
    <row r="344" spans="6:9">
      <c r="F344" s="234"/>
      <c r="G344" s="234"/>
      <c r="H344" s="234"/>
      <c r="I344" s="234"/>
    </row>
    <row r="345" spans="6:9">
      <c r="F345" s="234"/>
      <c r="G345" s="234"/>
      <c r="H345" s="234"/>
      <c r="I345" s="234"/>
    </row>
    <row r="346" spans="6:9">
      <c r="F346" s="234"/>
      <c r="G346" s="234"/>
      <c r="H346" s="234"/>
      <c r="I346" s="234"/>
    </row>
    <row r="347" spans="6:9">
      <c r="F347" s="234"/>
      <c r="G347" s="234"/>
      <c r="H347" s="234"/>
      <c r="I347" s="234"/>
    </row>
    <row r="348" spans="6:9">
      <c r="F348" s="234"/>
      <c r="G348" s="234"/>
      <c r="H348" s="234"/>
      <c r="I348" s="234"/>
    </row>
    <row r="349" spans="6:9">
      <c r="F349" s="234"/>
      <c r="G349" s="234"/>
      <c r="H349" s="234"/>
      <c r="I349" s="234"/>
    </row>
    <row r="350" spans="6:9">
      <c r="F350" s="234"/>
      <c r="G350" s="234"/>
      <c r="H350" s="234"/>
      <c r="I350" s="234"/>
    </row>
    <row r="351" spans="6:9">
      <c r="F351" s="234"/>
      <c r="G351" s="234"/>
      <c r="H351" s="234"/>
      <c r="I351" s="234"/>
    </row>
    <row r="352" spans="6:9">
      <c r="F352" s="234"/>
      <c r="G352" s="234"/>
      <c r="H352" s="234"/>
      <c r="I352" s="234"/>
    </row>
    <row r="353" spans="6:9">
      <c r="F353" s="234"/>
      <c r="G353" s="234"/>
      <c r="H353" s="234"/>
      <c r="I353" s="234"/>
    </row>
    <row r="354" spans="6:9">
      <c r="F354" s="234"/>
      <c r="G354" s="234"/>
      <c r="H354" s="234"/>
      <c r="I354" s="234"/>
    </row>
    <row r="355" spans="6:9">
      <c r="F355" s="234"/>
      <c r="G355" s="234"/>
      <c r="H355" s="234"/>
      <c r="I355" s="234"/>
    </row>
    <row r="356" spans="6:9">
      <c r="F356" s="234"/>
      <c r="G356" s="234"/>
      <c r="H356" s="234"/>
      <c r="I356" s="234"/>
    </row>
    <row r="357" spans="6:9">
      <c r="F357" s="234"/>
      <c r="G357" s="234"/>
      <c r="H357" s="234"/>
      <c r="I357" s="234"/>
    </row>
    <row r="358" spans="6:9">
      <c r="F358" s="234"/>
      <c r="G358" s="234"/>
      <c r="H358" s="234"/>
      <c r="I358" s="234"/>
    </row>
    <row r="359" spans="6:9">
      <c r="F359" s="234"/>
      <c r="G359" s="234"/>
      <c r="H359" s="234"/>
      <c r="I359" s="234"/>
    </row>
    <row r="360" spans="6:9">
      <c r="F360" s="234"/>
      <c r="G360" s="234"/>
      <c r="H360" s="234"/>
      <c r="I360" s="234"/>
    </row>
    <row r="361" spans="6:9">
      <c r="F361" s="234"/>
      <c r="G361" s="234"/>
      <c r="H361" s="234"/>
      <c r="I361" s="234"/>
    </row>
    <row r="362" spans="6:9">
      <c r="F362" s="234"/>
      <c r="G362" s="234"/>
      <c r="H362" s="234"/>
      <c r="I362" s="234"/>
    </row>
    <row r="363" spans="6:9">
      <c r="F363" s="234"/>
      <c r="G363" s="234"/>
      <c r="H363" s="234"/>
      <c r="I363" s="234"/>
    </row>
    <row r="364" spans="6:9">
      <c r="F364" s="234"/>
      <c r="G364" s="234"/>
      <c r="H364" s="234"/>
      <c r="I364" s="234"/>
    </row>
    <row r="365" spans="6:9">
      <c r="F365" s="234"/>
      <c r="G365" s="234"/>
      <c r="H365" s="234"/>
      <c r="I365" s="234"/>
    </row>
    <row r="366" spans="6:9">
      <c r="F366" s="234"/>
      <c r="G366" s="234"/>
      <c r="H366" s="234"/>
      <c r="I366" s="234"/>
    </row>
    <row r="367" spans="6:9">
      <c r="F367" s="234"/>
      <c r="G367" s="234"/>
      <c r="H367" s="234"/>
      <c r="I367" s="234"/>
    </row>
    <row r="368" spans="6:9">
      <c r="F368" s="234"/>
      <c r="G368" s="234"/>
      <c r="H368" s="234"/>
      <c r="I368" s="234"/>
    </row>
    <row r="369" spans="6:9">
      <c r="F369" s="234"/>
      <c r="G369" s="234"/>
      <c r="H369" s="234"/>
      <c r="I369" s="234"/>
    </row>
    <row r="370" spans="6:9">
      <c r="F370" s="234"/>
      <c r="G370" s="234"/>
      <c r="H370" s="234"/>
      <c r="I370" s="234"/>
    </row>
    <row r="371" spans="6:9">
      <c r="F371" s="234"/>
      <c r="G371" s="234"/>
      <c r="H371" s="234"/>
      <c r="I371" s="234"/>
    </row>
    <row r="372" spans="6:9">
      <c r="F372" s="234"/>
      <c r="G372" s="234"/>
      <c r="H372" s="234"/>
      <c r="I372" s="234"/>
    </row>
    <row r="373" spans="6:9">
      <c r="F373" s="234"/>
      <c r="G373" s="234"/>
      <c r="H373" s="234"/>
      <c r="I373" s="234"/>
    </row>
    <row r="374" spans="6:9">
      <c r="F374" s="234"/>
      <c r="G374" s="234"/>
      <c r="H374" s="234"/>
      <c r="I374" s="234"/>
    </row>
    <row r="375" spans="6:9">
      <c r="F375" s="234"/>
      <c r="G375" s="234"/>
      <c r="H375" s="234"/>
      <c r="I375" s="234"/>
    </row>
    <row r="376" spans="6:9">
      <c r="F376" s="234"/>
      <c r="G376" s="234"/>
      <c r="H376" s="234"/>
      <c r="I376" s="234"/>
    </row>
    <row r="377" spans="6:9">
      <c r="F377" s="234"/>
      <c r="G377" s="234"/>
      <c r="H377" s="234"/>
      <c r="I377" s="234"/>
    </row>
    <row r="378" spans="6:9">
      <c r="F378" s="234"/>
      <c r="G378" s="234"/>
      <c r="H378" s="234"/>
      <c r="I378" s="234"/>
    </row>
    <row r="379" spans="6:9">
      <c r="F379" s="234"/>
      <c r="G379" s="234"/>
      <c r="H379" s="234"/>
      <c r="I379" s="234"/>
    </row>
    <row r="380" spans="6:9">
      <c r="F380" s="234"/>
      <c r="G380" s="234"/>
      <c r="H380" s="234"/>
      <c r="I380" s="234"/>
    </row>
    <row r="381" spans="6:9">
      <c r="F381" s="234"/>
      <c r="G381" s="234"/>
      <c r="H381" s="234"/>
      <c r="I381" s="234"/>
    </row>
    <row r="382" spans="6:9">
      <c r="F382" s="234"/>
      <c r="G382" s="234"/>
      <c r="H382" s="234"/>
      <c r="I382" s="234"/>
    </row>
    <row r="383" spans="6:9">
      <c r="F383" s="234"/>
      <c r="G383" s="234"/>
      <c r="H383" s="234"/>
      <c r="I383" s="234"/>
    </row>
    <row r="384" spans="6:9">
      <c r="F384" s="234"/>
      <c r="G384" s="234"/>
      <c r="H384" s="234"/>
      <c r="I384" s="234"/>
    </row>
    <row r="385" spans="6:9">
      <c r="F385" s="234"/>
      <c r="G385" s="234"/>
      <c r="H385" s="234"/>
      <c r="I385" s="234"/>
    </row>
    <row r="386" spans="6:9">
      <c r="F386" s="234"/>
      <c r="G386" s="234"/>
      <c r="H386" s="234"/>
      <c r="I386" s="234"/>
    </row>
    <row r="387" spans="6:9">
      <c r="F387" s="234"/>
      <c r="G387" s="234"/>
      <c r="H387" s="234"/>
      <c r="I387" s="234"/>
    </row>
    <row r="388" spans="6:9">
      <c r="F388" s="234"/>
      <c r="G388" s="234"/>
      <c r="H388" s="234"/>
      <c r="I388" s="234"/>
    </row>
    <row r="389" spans="6:9">
      <c r="F389" s="234"/>
      <c r="G389" s="234"/>
      <c r="H389" s="234"/>
      <c r="I389" s="234"/>
    </row>
    <row r="390" spans="6:9">
      <c r="F390" s="234"/>
      <c r="G390" s="234"/>
      <c r="H390" s="234"/>
      <c r="I390" s="234"/>
    </row>
    <row r="391" spans="6:9">
      <c r="F391" s="234"/>
      <c r="G391" s="234"/>
      <c r="H391" s="234"/>
      <c r="I391" s="234"/>
    </row>
    <row r="392" spans="6:9">
      <c r="F392" s="234"/>
      <c r="G392" s="234"/>
      <c r="H392" s="234"/>
      <c r="I392" s="234"/>
    </row>
    <row r="393" spans="6:9">
      <c r="F393" s="234"/>
      <c r="G393" s="234"/>
      <c r="H393" s="234"/>
      <c r="I393" s="234"/>
    </row>
    <row r="394" spans="6:9">
      <c r="F394" s="234"/>
      <c r="G394" s="234"/>
      <c r="H394" s="234"/>
      <c r="I394" s="234"/>
    </row>
    <row r="395" spans="6:9">
      <c r="F395" s="234"/>
      <c r="G395" s="234"/>
      <c r="H395" s="234"/>
      <c r="I395" s="234"/>
    </row>
    <row r="396" spans="6:9">
      <c r="F396" s="234"/>
      <c r="G396" s="234"/>
      <c r="H396" s="234"/>
      <c r="I396" s="234"/>
    </row>
    <row r="397" spans="6:9">
      <c r="F397" s="234"/>
      <c r="G397" s="234"/>
      <c r="H397" s="234"/>
      <c r="I397" s="234"/>
    </row>
    <row r="398" spans="6:9">
      <c r="F398" s="234"/>
      <c r="G398" s="234"/>
      <c r="H398" s="234"/>
      <c r="I398" s="234"/>
    </row>
    <row r="399" spans="6:9">
      <c r="F399" s="234"/>
      <c r="G399" s="234"/>
      <c r="H399" s="234"/>
      <c r="I399" s="234"/>
    </row>
    <row r="400" spans="6:9">
      <c r="F400" s="234"/>
      <c r="G400" s="234"/>
      <c r="H400" s="234"/>
      <c r="I400" s="234"/>
    </row>
    <row r="401" spans="6:9">
      <c r="F401" s="234"/>
      <c r="G401" s="234"/>
      <c r="H401" s="234"/>
      <c r="I401" s="234"/>
    </row>
    <row r="402" spans="6:9">
      <c r="F402" s="234"/>
      <c r="G402" s="234"/>
      <c r="H402" s="234"/>
      <c r="I402" s="234"/>
    </row>
    <row r="403" spans="6:9">
      <c r="F403" s="234"/>
      <c r="G403" s="234"/>
      <c r="H403" s="234"/>
      <c r="I403" s="234"/>
    </row>
    <row r="404" spans="6:9">
      <c r="F404" s="234"/>
      <c r="G404" s="234"/>
      <c r="H404" s="234"/>
      <c r="I404" s="234"/>
    </row>
    <row r="405" spans="6:9">
      <c r="F405" s="234"/>
      <c r="G405" s="234"/>
      <c r="H405" s="234"/>
      <c r="I405" s="234"/>
    </row>
    <row r="406" spans="6:9">
      <c r="F406" s="234"/>
      <c r="G406" s="234"/>
      <c r="H406" s="234"/>
      <c r="I406" s="234"/>
    </row>
    <row r="407" spans="6:9">
      <c r="F407" s="234"/>
      <c r="G407" s="234"/>
      <c r="H407" s="234"/>
      <c r="I407" s="234"/>
    </row>
    <row r="408" spans="6:9">
      <c r="F408" s="234"/>
      <c r="G408" s="234"/>
      <c r="H408" s="234"/>
      <c r="I408" s="234"/>
    </row>
    <row r="409" spans="6:9">
      <c r="F409" s="234"/>
      <c r="G409" s="234"/>
      <c r="H409" s="234"/>
      <c r="I409" s="234"/>
    </row>
    <row r="410" spans="6:9">
      <c r="F410" s="234"/>
      <c r="G410" s="234"/>
      <c r="H410" s="234"/>
      <c r="I410" s="234"/>
    </row>
    <row r="411" spans="6:9">
      <c r="F411" s="234"/>
      <c r="G411" s="234"/>
      <c r="H411" s="234"/>
      <c r="I411" s="234"/>
    </row>
    <row r="412" spans="6:9">
      <c r="F412" s="234"/>
      <c r="G412" s="234"/>
      <c r="H412" s="234"/>
      <c r="I412" s="234"/>
    </row>
    <row r="413" spans="6:9">
      <c r="F413" s="234"/>
      <c r="G413" s="234"/>
      <c r="H413" s="234"/>
      <c r="I413" s="234"/>
    </row>
    <row r="414" spans="6:9">
      <c r="F414" s="234"/>
      <c r="G414" s="234"/>
      <c r="H414" s="234"/>
      <c r="I414" s="234"/>
    </row>
    <row r="415" spans="6:9">
      <c r="F415" s="234"/>
      <c r="G415" s="234"/>
      <c r="H415" s="234"/>
      <c r="I415" s="234"/>
    </row>
    <row r="416" spans="6:9">
      <c r="F416" s="234"/>
      <c r="G416" s="234"/>
      <c r="H416" s="234"/>
      <c r="I416" s="234"/>
    </row>
    <row r="417" spans="6:9">
      <c r="F417" s="234"/>
      <c r="G417" s="234"/>
      <c r="H417" s="234"/>
      <c r="I417" s="234"/>
    </row>
    <row r="418" spans="6:9">
      <c r="F418" s="234"/>
      <c r="G418" s="234"/>
      <c r="H418" s="234"/>
      <c r="I418" s="234"/>
    </row>
    <row r="419" spans="6:9">
      <c r="F419" s="234"/>
      <c r="G419" s="234"/>
      <c r="H419" s="234"/>
      <c r="I419" s="234"/>
    </row>
    <row r="420" spans="6:9">
      <c r="F420" s="234"/>
      <c r="G420" s="234"/>
      <c r="H420" s="234"/>
      <c r="I420" s="234"/>
    </row>
    <row r="421" spans="6:9">
      <c r="F421" s="234"/>
      <c r="G421" s="234"/>
      <c r="H421" s="234"/>
      <c r="I421" s="234"/>
    </row>
    <row r="422" spans="6:9">
      <c r="F422" s="234"/>
      <c r="G422" s="234"/>
      <c r="H422" s="234"/>
      <c r="I422" s="234"/>
    </row>
    <row r="423" spans="6:9">
      <c r="F423" s="234"/>
      <c r="G423" s="234"/>
      <c r="H423" s="234"/>
      <c r="I423" s="234"/>
    </row>
    <row r="424" spans="6:9">
      <c r="F424" s="234"/>
      <c r="G424" s="234"/>
      <c r="H424" s="234"/>
      <c r="I424" s="234"/>
    </row>
    <row r="425" spans="6:9">
      <c r="F425" s="234"/>
      <c r="G425" s="234"/>
      <c r="H425" s="234"/>
      <c r="I425" s="234"/>
    </row>
    <row r="426" spans="6:9">
      <c r="F426" s="234"/>
      <c r="G426" s="234"/>
      <c r="H426" s="234"/>
      <c r="I426" s="234"/>
    </row>
    <row r="427" spans="6:9">
      <c r="F427" s="234"/>
      <c r="G427" s="234"/>
      <c r="H427" s="234"/>
      <c r="I427" s="234"/>
    </row>
    <row r="428" spans="6:9">
      <c r="F428" s="234"/>
      <c r="G428" s="234"/>
      <c r="H428" s="234"/>
      <c r="I428" s="234"/>
    </row>
    <row r="429" spans="6:9">
      <c r="F429" s="234"/>
      <c r="G429" s="234"/>
      <c r="H429" s="234"/>
      <c r="I429" s="234"/>
    </row>
    <row r="430" spans="6:9">
      <c r="H430" s="234"/>
      <c r="I430" s="234"/>
    </row>
    <row r="431" spans="6:9">
      <c r="H431" s="234"/>
      <c r="I431" s="234"/>
    </row>
    <row r="432" spans="6:9">
      <c r="I432" s="234"/>
    </row>
  </sheetData>
  <sheetProtection password="D801" sheet="1"/>
  <autoFilter ref="A2:G146" xr:uid="{00000000-0009-0000-0000-000004000000}"/>
  <phoneticPr fontId="11" type="noConversion"/>
  <pageMargins left="0.75" right="0.75" top="1" bottom="1" header="0.5" footer="0.5"/>
  <pageSetup orientation="portrait" verticalDpi="464"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147</vt:i4>
      </vt:variant>
    </vt:vector>
  </HeadingPairs>
  <TitlesOfParts>
    <vt:vector size="152" baseType="lpstr">
      <vt:lpstr>Application</vt:lpstr>
      <vt:lpstr>Additional Segments</vt:lpstr>
      <vt:lpstr>Additional Intersections</vt:lpstr>
      <vt:lpstr>Crash Analysis</vt:lpstr>
      <vt:lpstr>pops</vt:lpstr>
      <vt:lpstr>_int1</vt:lpstr>
      <vt:lpstr>_Int10</vt:lpstr>
      <vt:lpstr>_Int11</vt:lpstr>
      <vt:lpstr>_Int12</vt:lpstr>
      <vt:lpstr>_Int13</vt:lpstr>
      <vt:lpstr>_Int14</vt:lpstr>
      <vt:lpstr>_Int15</vt:lpstr>
      <vt:lpstr>_Int16</vt:lpstr>
      <vt:lpstr>_Int17</vt:lpstr>
      <vt:lpstr>_Int18</vt:lpstr>
      <vt:lpstr>_Int19</vt:lpstr>
      <vt:lpstr>_int2</vt:lpstr>
      <vt:lpstr>_Int20</vt:lpstr>
      <vt:lpstr>_Int3</vt:lpstr>
      <vt:lpstr>_Int4</vt:lpstr>
      <vt:lpstr>_Int5</vt:lpstr>
      <vt:lpstr>_Int6</vt:lpstr>
      <vt:lpstr>_Int7</vt:lpstr>
      <vt:lpstr>_Int8</vt:lpstr>
      <vt:lpstr>_Int9</vt:lpstr>
      <vt:lpstr>_seg1</vt:lpstr>
      <vt:lpstr>_seg2</vt:lpstr>
      <vt:lpstr>_Seg3</vt:lpstr>
      <vt:lpstr>_Seg4</vt:lpstr>
      <vt:lpstr>access_ctrl</vt:lpstr>
      <vt:lpstr>agencies</vt:lpstr>
      <vt:lpstr>agency</vt:lpstr>
      <vt:lpstr>agency_table</vt:lpstr>
      <vt:lpstr>answer</vt:lpstr>
      <vt:lpstr>arterial</vt:lpstr>
      <vt:lpstr>bike_fac</vt:lpstr>
      <vt:lpstr>bike_type</vt:lpstr>
      <vt:lpstr>bridge</vt:lpstr>
      <vt:lpstr>Bridges</vt:lpstr>
      <vt:lpstr>CAgency</vt:lpstr>
      <vt:lpstr>CArterial</vt:lpstr>
      <vt:lpstr>cbd</vt:lpstr>
      <vt:lpstr>cengr</vt:lpstr>
      <vt:lpstr>class</vt:lpstr>
      <vt:lpstr>cn_only</vt:lpstr>
      <vt:lpstr>comp_plan</vt:lpstr>
      <vt:lpstr>const_permits</vt:lpstr>
      <vt:lpstr>contract</vt:lpstr>
      <vt:lpstr>cother</vt:lpstr>
      <vt:lpstr>countermeasures</vt:lpstr>
      <vt:lpstr>countint</vt:lpstr>
      <vt:lpstr>countsegs</vt:lpstr>
      <vt:lpstr>CRA</vt:lpstr>
      <vt:lpstr>culvert</vt:lpstr>
      <vt:lpstr>dengr</vt:lpstr>
      <vt:lpstr>dependence</vt:lpstr>
      <vt:lpstr>dev_agreement</vt:lpstr>
      <vt:lpstr>eng_ratio</vt:lpstr>
      <vt:lpstr>eng_ratio_text</vt:lpstr>
      <vt:lpstr>fc_type</vt:lpstr>
      <vt:lpstr>FClass</vt:lpstr>
      <vt:lpstr>fdist</vt:lpstr>
      <vt:lpstr>fish</vt:lpstr>
      <vt:lpstr>freight</vt:lpstr>
      <vt:lpstr>fund_type</vt:lpstr>
      <vt:lpstr>GD</vt:lpstr>
      <vt:lpstr>GD_true</vt:lpstr>
      <vt:lpstr>GD_type</vt:lpstr>
      <vt:lpstr>gradeseparation</vt:lpstr>
      <vt:lpstr>gradeseparatoin</vt:lpstr>
      <vt:lpstr>hazards</vt:lpstr>
      <vt:lpstr>Improvements</vt:lpstr>
      <vt:lpstr>infrustructure</vt:lpstr>
      <vt:lpstr>int_only</vt:lpstr>
      <vt:lpstr>int10name</vt:lpstr>
      <vt:lpstr>int11name</vt:lpstr>
      <vt:lpstr>int12name</vt:lpstr>
      <vt:lpstr>int13name</vt:lpstr>
      <vt:lpstr>int14name</vt:lpstr>
      <vt:lpstr>int15name</vt:lpstr>
      <vt:lpstr>int16name</vt:lpstr>
      <vt:lpstr>int17name</vt:lpstr>
      <vt:lpstr>int18name</vt:lpstr>
      <vt:lpstr>int19name</vt:lpstr>
      <vt:lpstr>int1name</vt:lpstr>
      <vt:lpstr>int20name</vt:lpstr>
      <vt:lpstr>int2name</vt:lpstr>
      <vt:lpstr>int3name</vt:lpstr>
      <vt:lpstr>int4name</vt:lpstr>
      <vt:lpstr>int5name</vt:lpstr>
      <vt:lpstr>int6name</vt:lpstr>
      <vt:lpstr>int7name</vt:lpstr>
      <vt:lpstr>int8name</vt:lpstr>
      <vt:lpstr>int9name</vt:lpstr>
      <vt:lpstr>intent</vt:lpstr>
      <vt:lpstr>interconnect</vt:lpstr>
      <vt:lpstr>intersectiontype</vt:lpstr>
      <vt:lpstr>lanes</vt:lpstr>
      <vt:lpstr>limits</vt:lpstr>
      <vt:lpstr>location</vt:lpstr>
      <vt:lpstr>locations</vt:lpstr>
      <vt:lpstr>LOS</vt:lpstr>
      <vt:lpstr>matchratio</vt:lpstr>
      <vt:lpstr>maxratio</vt:lpstr>
      <vt:lpstr>maxtib</vt:lpstr>
      <vt:lpstr>nelig_engr</vt:lpstr>
      <vt:lpstr>nelig_other</vt:lpstr>
      <vt:lpstr>nonconcurrent</vt:lpstr>
      <vt:lpstr>nonmotorized_access</vt:lpstr>
      <vt:lpstr>numbersegs</vt:lpstr>
      <vt:lpstr>parking</vt:lpstr>
      <vt:lpstr>permits</vt:lpstr>
      <vt:lpstr>placement</vt:lpstr>
      <vt:lpstr>pops</vt:lpstr>
      <vt:lpstr>'Additional Intersections'!Print_Area</vt:lpstr>
      <vt:lpstr>'Additional Segments'!Print_Area</vt:lpstr>
      <vt:lpstr>Application!Print_Area</vt:lpstr>
      <vt:lpstr>'Crash Analysis'!Print_Area</vt:lpstr>
      <vt:lpstr>'Crash Analysis'!Print_Titles</vt:lpstr>
      <vt:lpstr>prog_type</vt:lpstr>
      <vt:lpstr>proj_type</vt:lpstr>
      <vt:lpstr>proximity</vt:lpstr>
      <vt:lpstr>public_money</vt:lpstr>
      <vt:lpstr>question1</vt:lpstr>
      <vt:lpstr>question2</vt:lpstr>
      <vt:lpstr>question3</vt:lpstr>
      <vt:lpstr>question4</vt:lpstr>
      <vt:lpstr>relocate</vt:lpstr>
      <vt:lpstr>ROW</vt:lpstr>
      <vt:lpstr>seg1name</vt:lpstr>
      <vt:lpstr>seg2name</vt:lpstr>
      <vt:lpstr>seg3name</vt:lpstr>
      <vt:lpstr>seg4name</vt:lpstr>
      <vt:lpstr>sensitive</vt:lpstr>
      <vt:lpstr>sidewalk_cond</vt:lpstr>
      <vt:lpstr>stopcontrol</vt:lpstr>
      <vt:lpstr>sufficiency</vt:lpstr>
      <vt:lpstr>surface</vt:lpstr>
      <vt:lpstr>surface_type</vt:lpstr>
      <vt:lpstr>telig</vt:lpstr>
      <vt:lpstr>terrain</vt:lpstr>
      <vt:lpstr>TIB_funds_table</vt:lpstr>
      <vt:lpstr>TIBATType</vt:lpstr>
      <vt:lpstr>tloc</vt:lpstr>
      <vt:lpstr>total</vt:lpstr>
      <vt:lpstr>transit_access</vt:lpstr>
      <vt:lpstr>ttib</vt:lpstr>
      <vt:lpstr>utilities</vt:lpstr>
      <vt:lpstr>volume_type</vt:lpstr>
      <vt:lpstr>Where</vt:lpstr>
      <vt:lpstr>Whole_App</vt:lpstr>
      <vt:lpstr>zoning</vt:lpstr>
    </vt:vector>
  </TitlesOfParts>
  <Company>TIB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2005 Urban Application</dc:title>
  <dc:creator>Gloria Bennett</dc:creator>
  <cp:lastModifiedBy>Microsoft Office User</cp:lastModifiedBy>
  <cp:lastPrinted>2019-07-18T21:32:44Z</cp:lastPrinted>
  <dcterms:created xsi:type="dcterms:W3CDTF">2000-07-27T17:18:47Z</dcterms:created>
  <dcterms:modified xsi:type="dcterms:W3CDTF">2019-08-12T18:17:07Z</dcterms:modified>
</cp:coreProperties>
</file>